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0" yWindow="4455" windowWidth="24750" windowHeight="774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18">[1]Hidden_1!$A$1:$A$2</definedName>
    <definedName name="Hidden_211">Hidden_2!$A$1:$A$2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9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6"/>
  <c r="D7"/>
  <c r="D5"/>
  <c r="D4"/>
  <c r="C8"/>
  <c r="C7"/>
  <c r="C5"/>
  <c r="C6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"/>
  <c r="O44" i="1" l="1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2"/>
  <c r="O13"/>
  <c r="O11"/>
  <c r="O10"/>
  <c r="O8"/>
  <c r="O9"/>
  <c r="C5" i="8" l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"/>
  <c r="D40"/>
  <c r="AE28" i="1"/>
  <c r="C28"/>
  <c r="B28"/>
  <c r="AE44" l="1"/>
  <c r="C44"/>
  <c r="B44"/>
  <c r="D35" i="8"/>
  <c r="D36"/>
  <c r="D37"/>
  <c r="D38"/>
  <c r="D39"/>
  <c r="AE38" i="1"/>
  <c r="C38"/>
  <c r="B38"/>
  <c r="AE43"/>
  <c r="C43"/>
  <c r="B43"/>
  <c r="B10"/>
  <c r="AE42"/>
  <c r="C42"/>
  <c r="B42"/>
  <c r="AE41"/>
  <c r="C41"/>
  <c r="B41"/>
  <c r="AE20"/>
  <c r="C20"/>
  <c r="B20"/>
  <c r="AE8" l="1"/>
  <c r="AE10"/>
  <c r="AE9"/>
  <c r="AE11"/>
  <c r="AE12"/>
  <c r="AE13"/>
  <c r="AE31"/>
  <c r="AE14"/>
  <c r="AE15"/>
  <c r="AE16"/>
  <c r="AE17"/>
  <c r="AE18"/>
  <c r="AE30"/>
  <c r="AE21"/>
  <c r="AE22"/>
  <c r="AE19"/>
  <c r="AE23"/>
  <c r="AE24"/>
  <c r="AE25"/>
  <c r="AE26"/>
  <c r="AE27"/>
  <c r="AE29"/>
  <c r="AE32"/>
  <c r="AE33"/>
  <c r="AE34"/>
  <c r="AE35"/>
  <c r="AE36"/>
  <c r="AE37"/>
  <c r="AE39"/>
  <c r="AE40"/>
  <c r="C10"/>
  <c r="C9"/>
  <c r="C11"/>
  <c r="C12"/>
  <c r="C13"/>
  <c r="C31"/>
  <c r="C14"/>
  <c r="C15"/>
  <c r="C16"/>
  <c r="C17"/>
  <c r="C18"/>
  <c r="C30"/>
  <c r="C21"/>
  <c r="C22"/>
  <c r="C19"/>
  <c r="C23"/>
  <c r="C24"/>
  <c r="C25"/>
  <c r="C26"/>
  <c r="C27"/>
  <c r="C29"/>
  <c r="C32"/>
  <c r="C33"/>
  <c r="C34"/>
  <c r="C35"/>
  <c r="C36"/>
  <c r="C37"/>
  <c r="C39"/>
  <c r="C40"/>
  <c r="B9"/>
  <c r="B11"/>
  <c r="B12"/>
  <c r="B13"/>
  <c r="B31"/>
  <c r="B14"/>
  <c r="B15"/>
  <c r="B16"/>
  <c r="B17"/>
  <c r="B18"/>
  <c r="B30"/>
  <c r="B21"/>
  <c r="B22"/>
  <c r="B19"/>
  <c r="B23"/>
  <c r="B24"/>
  <c r="B25"/>
  <c r="B26"/>
  <c r="B27"/>
  <c r="B29"/>
  <c r="B32"/>
  <c r="B33"/>
  <c r="B34"/>
  <c r="B35"/>
  <c r="B36"/>
  <c r="B37"/>
  <c r="B39"/>
  <c r="B40"/>
  <c r="D5" i="8"/>
  <c r="D6"/>
  <c r="D32" l="1"/>
  <c r="D33"/>
  <c r="D3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4"/>
</calcChain>
</file>

<file path=xl/sharedStrings.xml><?xml version="1.0" encoding="utf-8"?>
<sst xmlns="http://schemas.openxmlformats.org/spreadsheetml/2006/main" count="1010" uniqueCount="356">
  <si>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</si>
  <si>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</si>
  <si>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</si>
  <si>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</si>
  <si>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</si>
  <si>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</si>
  <si>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</si>
  <si>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</si>
  <si>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</si>
  <si>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</si>
  <si>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</si>
  <si>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</si>
  <si>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</si>
  <si>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</si>
  <si>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</si>
  <si>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</si>
  <si>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</si>
  <si>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</si>
  <si>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</si>
  <si>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</si>
  <si>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</si>
  <si>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</si>
  <si>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</si>
  <si>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</si>
  <si>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</si>
  <si>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</si>
  <si>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</si>
  <si>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</si>
  <si>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</si>
  <si>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</si>
  <si>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</si>
  <si>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</si>
  <si>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</si>
  <si>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</si>
  <si>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</si>
  <si>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</si>
  <si>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</si>
  <si>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</si>
  <si>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</si>
  <si>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</si>
  <si>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</si>
  <si>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</si>
  <si>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</si>
  <si>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</si>
  <si>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</si>
  <si>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</si>
  <si>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</si>
  <si>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</si>
  <si>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</si>
  <si>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</si>
  <si>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</si>
  <si>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</si>
  <si>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</si>
  <si>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</si>
  <si>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</si>
  <si>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</si>
  <si>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</si>
  <si>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</si>
  <si>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</si>
  <si>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</si>
  <si>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</si>
  <si>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</si>
  <si>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</si>
  <si>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</si>
  <si>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</si>
  <si>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</si>
  <si>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</si>
  <si>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</si>
  <si>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</si>
  <si>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</si>
  <si>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</si>
  <si>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</si>
  <si>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</si>
  <si>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</si>
  <si>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</si>
  <si>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</si>
  <si>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</si>
  <si>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</si>
  <si>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</si>
  <si>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</si>
  <si>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</si>
  <si>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</si>
  <si>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</si>
  <si>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</si>
  <si>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</si>
  <si>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</si>
  <si>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</si>
  <si>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</si>
  <si>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</si>
  <si>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</si>
  <si>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</si>
  <si>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</si>
  <si>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</si>
  <si>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</si>
  <si>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</si>
  <si>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</si>
  <si>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</si>
  <si>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</si>
  <si>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</si>
  <si>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</si>
  <si>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</si>
  <si>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</si>
  <si>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</si>
  <si>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</si>
  <si>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</si>
  <si>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</si>
  <si>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</si>
  <si>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</si>
  <si>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</si>
  <si>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</si>
  <si>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</si>
  <si>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</si>
  <si>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</si>
  <si>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</si>
  <si>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</si>
  <si>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</si>
  <si>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</si>
  <si>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</si>
  <si>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</si>
  <si>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</si>
  <si>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</si>
  <si>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</si>
  <si>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</si>
  <si>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</si>
  <si>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</si>
  <si>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</si>
  <si>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</si>
  <si>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</si>
  <si>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</si>
  <si>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</si>
  <si>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</si>
  <si>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</si>
  <si>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</si>
  <si>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</si>
  <si>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</si>
  <si>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</si>
  <si>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</si>
  <si>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</si>
  <si>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</si>
  <si>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</si>
  <si>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</si>
  <si>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</si>
  <si>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</si>
  <si>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</si>
  <si>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</si>
  <si>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</si>
  <si>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</si>
  <si>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</si>
  <si>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</si>
  <si>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</si>
  <si>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</si>
  <si>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</si>
  <si>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</si>
  <si>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</si>
  <si>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</si>
  <si>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</si>
  <si>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</si>
  <si>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</si>
  <si>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</si>
  <si>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</si>
  <si>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</si>
  <si>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</si>
  <si>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</si>
  <si>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</si>
  <si>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</si>
  <si>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</si>
  <si>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</si>
  <si>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</si>
  <si>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</si>
  <si>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</si>
  <si>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</si>
  <si>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</si>
  <si>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</si>
  <si>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</si>
  <si>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</si>
  <si>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</si>
  <si>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</si>
  <si>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</si>
  <si>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</si>
  <si>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</si>
  <si>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</si>
  <si>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</si>
  <si>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</si>
  <si>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</si>
  <si>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</si>
  <si>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</si>
  <si>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</si>
  <si>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</si>
  <si>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</si>
  <si>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</si>
  <si>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</si>
  <si>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</si>
  <si>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</si>
  <si>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</si>
  <si>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</si>
  <si>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</si>
  <si>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</si>
  <si>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</si>
  <si>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</si>
  <si>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</si>
  <si>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</si>
  <si>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</si>
  <si>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</si>
  <si>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</si>
  <si>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</si>
  <si>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</si>
  <si>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</si>
  <si>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</si>
  <si>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</si>
  <si>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</si>
  <si>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</si>
  <si>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</si>
  <si>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</si>
  <si>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</si>
  <si>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Encargado(a)</t>
  </si>
  <si>
    <t>Coordinaciones</t>
  </si>
  <si>
    <t>Coordinación de Ingresos y Egresos</t>
  </si>
  <si>
    <t>Jefatura</t>
  </si>
  <si>
    <t>Jefa de Recursos Humanos</t>
  </si>
  <si>
    <t>Jefa Admninistación de Unidades</t>
  </si>
  <si>
    <t>Cajera (o)</t>
  </si>
  <si>
    <t>Cajera Estacionamiento</t>
  </si>
  <si>
    <t>Cajera Gimnacio</t>
  </si>
  <si>
    <t>Promotor Deportivo</t>
  </si>
  <si>
    <t>Promotor(a) Deportivo</t>
  </si>
  <si>
    <t>Tecnico de Mantenimiento</t>
  </si>
  <si>
    <t>Mantenimiento General</t>
  </si>
  <si>
    <t>Comunicación  Social y Mercadotenia</t>
  </si>
  <si>
    <t>Cajera (o)  Gimnacio</t>
  </si>
  <si>
    <t>Promoción Deportiva</t>
  </si>
  <si>
    <t>Conservaciones de Unidades</t>
  </si>
  <si>
    <t>Contreras</t>
  </si>
  <si>
    <t xml:space="preserve">Norma Claudia </t>
  </si>
  <si>
    <t>Lopez</t>
  </si>
  <si>
    <t>Ramirez</t>
  </si>
  <si>
    <t>Guadalupe Elizabeth</t>
  </si>
  <si>
    <t>Cortez</t>
  </si>
  <si>
    <t>Martinez</t>
  </si>
  <si>
    <t>Sandra Isabel</t>
  </si>
  <si>
    <t>Santillan</t>
  </si>
  <si>
    <t>Iribe</t>
  </si>
  <si>
    <t>Rodriguez</t>
  </si>
  <si>
    <t>Garcia</t>
  </si>
  <si>
    <t>Gonzalez</t>
  </si>
  <si>
    <t>Tania Patricia</t>
  </si>
  <si>
    <t>Camargo</t>
  </si>
  <si>
    <t>Perez</t>
  </si>
  <si>
    <t xml:space="preserve">Guadalupe Blas </t>
  </si>
  <si>
    <t>Esquivel</t>
  </si>
  <si>
    <t>Sandoval</t>
  </si>
  <si>
    <t>Rivera</t>
  </si>
  <si>
    <t>Torres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</si>
  <si>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</si>
  <si>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</si>
  <si>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</si>
  <si>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</si>
  <si>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</si>
  <si>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</si>
  <si>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Jimenez</t>
  </si>
  <si>
    <t>Iris del Carmen</t>
  </si>
  <si>
    <t xml:space="preserve">Grecia Juliette </t>
  </si>
  <si>
    <t>Peraza</t>
  </si>
  <si>
    <t>Georgina</t>
  </si>
  <si>
    <t>Pedroza</t>
  </si>
  <si>
    <t>Karina</t>
  </si>
  <si>
    <t>Ortega</t>
  </si>
  <si>
    <t>Aleyda Lizeth</t>
  </si>
  <si>
    <t>Medero</t>
  </si>
  <si>
    <t>Carmona</t>
  </si>
  <si>
    <t>Francisco Xavier</t>
  </si>
  <si>
    <t xml:space="preserve">Carrasco </t>
  </si>
  <si>
    <t>Beltran</t>
  </si>
  <si>
    <t>Quiñonez</t>
  </si>
  <si>
    <t>Kevin Jesus</t>
  </si>
  <si>
    <t xml:space="preserve">Cecilio </t>
  </si>
  <si>
    <t>Bvargas</t>
  </si>
  <si>
    <t xml:space="preserve">Jesus   </t>
  </si>
  <si>
    <t xml:space="preserve">Terrazas </t>
  </si>
  <si>
    <t>Juan Carlos</t>
  </si>
  <si>
    <t>Candelario</t>
  </si>
  <si>
    <t>Hernandez</t>
  </si>
  <si>
    <t>Estrellita Esmeralda</t>
  </si>
  <si>
    <t>Hilda Genoveva</t>
  </si>
  <si>
    <t xml:space="preserve">Vindiola </t>
  </si>
  <si>
    <t>Machado</t>
  </si>
  <si>
    <t>Jose Angel</t>
  </si>
  <si>
    <t>Gomez</t>
  </si>
  <si>
    <t>Cristhian Miguel</t>
  </si>
  <si>
    <t>Juarez</t>
  </si>
  <si>
    <t>Encargado(a) B</t>
  </si>
  <si>
    <t>Secretario(a)</t>
  </si>
  <si>
    <t>Secretaria Ejecutivo B</t>
  </si>
  <si>
    <t>Asistente de Dirección</t>
  </si>
  <si>
    <t>Rodolfo</t>
  </si>
  <si>
    <t xml:space="preserve">Cajera </t>
  </si>
  <si>
    <t>Sergio Francisco</t>
  </si>
  <si>
    <t>D. Vilac</t>
  </si>
  <si>
    <t>subdirector B</t>
  </si>
  <si>
    <t>Subdirección Técnica</t>
  </si>
  <si>
    <t>Pineda</t>
  </si>
  <si>
    <t>Gutierrez</t>
  </si>
  <si>
    <t>Osiris Guadalupe</t>
  </si>
  <si>
    <t>Arias</t>
  </si>
  <si>
    <t xml:space="preserve">kevin   </t>
  </si>
  <si>
    <t>Gustavo Jahir</t>
  </si>
  <si>
    <t xml:space="preserve">Ramirez </t>
  </si>
  <si>
    <t>Robles</t>
  </si>
  <si>
    <t>Carlos Augusto</t>
  </si>
  <si>
    <t>Cervantes</t>
  </si>
  <si>
    <t>Jose Javier</t>
  </si>
  <si>
    <t>De Anda</t>
  </si>
  <si>
    <t>Gildardo</t>
  </si>
  <si>
    <t>Jose Manuel</t>
  </si>
  <si>
    <t>Covarrubias</t>
  </si>
  <si>
    <t>Selena</t>
  </si>
  <si>
    <t>Gameros</t>
  </si>
  <si>
    <t>Juan Antonio</t>
  </si>
  <si>
    <t>Meza</t>
  </si>
  <si>
    <t>Chofer</t>
  </si>
  <si>
    <t>Chofer Oficila</t>
  </si>
  <si>
    <t>Bryan Alberto</t>
  </si>
  <si>
    <t>Jara</t>
  </si>
  <si>
    <t>Coordinación de Administrativo</t>
  </si>
  <si>
    <t>Jefe (a) D</t>
  </si>
  <si>
    <t>Jefe (a)  deporte Asociado y Escolar</t>
  </si>
  <si>
    <t>Jefe (a)  deporte Adaptado</t>
  </si>
  <si>
    <t>Jefe deporte Adaptado</t>
  </si>
  <si>
    <t>Jefe (a)  deporte Popular</t>
  </si>
  <si>
    <t>Jefe deporte Popular</t>
  </si>
  <si>
    <t>Jose Francisco</t>
  </si>
  <si>
    <t>Castro</t>
  </si>
  <si>
    <t>Figueroa</t>
  </si>
  <si>
    <t>Sharon Alexi</t>
  </si>
  <si>
    <t>Rios</t>
  </si>
  <si>
    <t>Varela</t>
  </si>
  <si>
    <t>Carlos Addiel</t>
  </si>
  <si>
    <t>Cuadras</t>
  </si>
  <si>
    <t>Murillo</t>
  </si>
  <si>
    <t xml:space="preserve">Raul Adrian </t>
  </si>
  <si>
    <t>Resendiz</t>
  </si>
  <si>
    <t>hernandez</t>
  </si>
  <si>
    <t>Velador</t>
  </si>
  <si>
    <t>Auxiliar de Velador</t>
  </si>
  <si>
    <t>David Raamses</t>
  </si>
  <si>
    <t>Medina</t>
  </si>
  <si>
    <t>Ventura</t>
  </si>
  <si>
    <t>Subdirector Administrativo</t>
  </si>
  <si>
    <t>Subdirección Instalaciones</t>
  </si>
  <si>
    <t>Coordinacion de Mantenimiento</t>
  </si>
  <si>
    <t>Salvavidas</t>
  </si>
  <si>
    <t xml:space="preserve">Allen Nohe </t>
  </si>
  <si>
    <t>Ruiz</t>
  </si>
  <si>
    <t>Campoy</t>
  </si>
  <si>
    <t>Arturo Manuel</t>
  </si>
  <si>
    <t>Muñoz</t>
  </si>
  <si>
    <t>Se Registra  NOMINA No.13  CORRESPONDIENTE DEL  15 al 28 DE JUNIO  DEL 2026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</si>
</sst>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2" fontId="0" fillId="0" borderId="0" xfId="0" applyNumberFormat="1"/>
    <xf numFmtId="0" fontId="0" fillId="3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14" fontId="0" fillId="0" borderId="0" xfId="0" applyNumberFormat="1" applyFont="1"/>
    <xf numFmtId="1" fontId="0" fillId="0" borderId="0" xfId="0" applyNumberFormat="1" applyFont="1"/>
    <xf numFmtId="0" fontId="0" fillId="3" borderId="0" xfId="0" applyFont="1" applyFill="1"/>
    <xf numFmtId="0" fontId="0" fillId="3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0" fillId="3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CONTADORA%20CLAUDIA%20LOPEZ/TRASNPARENCIA/Transparencia%202026/1ER%20TRIMESTRE%202026/1.-%20ARTICULO%2081/(7)%20LTAIPEBC-81-VII/LTAIPEBC-81-F-VI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4"/>
  <sheetViews>
    <sheetView tabSelected="1" topLeftCell="A2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18.7109375" customWidth="1"/>
    <col min="6" max="6" width="45.140625" customWidth="1"/>
    <col min="7" max="7" width="46.5703125" customWidth="1"/>
    <col min="8" max="8" width="26.710937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72.42578125" bestFit="1" customWidth="1"/>
  </cols>
  <sheetData>
    <row r="1" spans="1:32" hidden="1">
      <c r="A1" t="s">
        <v>0</v>
      </c>
    </row>
    <row r="2" spans="1:3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11" customFormat="1" ht="15.75" customHeight="1">
      <c r="A8" s="11">
        <v>2026</v>
      </c>
      <c r="B8" s="12">
        <v>46113</v>
      </c>
      <c r="C8" s="12">
        <v>46203</v>
      </c>
      <c r="D8" s="11" t="s">
        <v>88</v>
      </c>
      <c r="E8" s="11" t="s">
        <v>212</v>
      </c>
      <c r="F8" s="11" t="s">
        <v>213</v>
      </c>
      <c r="G8" s="11" t="s">
        <v>213</v>
      </c>
      <c r="H8" s="5" t="s">
        <v>212</v>
      </c>
      <c r="I8" s="5" t="s">
        <v>269</v>
      </c>
      <c r="J8" s="6" t="s">
        <v>270</v>
      </c>
      <c r="K8" s="6" t="s">
        <v>271</v>
      </c>
      <c r="L8" s="11" t="s">
        <v>91</v>
      </c>
      <c r="M8" s="11">
        <v>43000</v>
      </c>
      <c r="N8" s="11" t="s">
        <v>252</v>
      </c>
      <c r="O8" s="13">
        <f>15782/14*30</f>
        <v>33818.571428571428</v>
      </c>
      <c r="P8" s="11" t="s">
        <v>252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 t="s">
        <v>257</v>
      </c>
      <c r="AE8" s="12">
        <f t="shared" ref="AE8:AE44" si="0">$C$8</f>
        <v>46203</v>
      </c>
      <c r="AF8" s="11" t="s">
        <v>355</v>
      </c>
    </row>
    <row r="9" spans="1:32" s="11" customFormat="1">
      <c r="A9" s="11">
        <v>2026</v>
      </c>
      <c r="B9" s="12">
        <f t="shared" ref="B9:B44" si="1">$B$8</f>
        <v>46113</v>
      </c>
      <c r="C9" s="12">
        <f t="shared" ref="C9:C44" si="2">$C$8</f>
        <v>46203</v>
      </c>
      <c r="D9" s="11" t="s">
        <v>88</v>
      </c>
      <c r="E9" s="14" t="s">
        <v>290</v>
      </c>
      <c r="F9" s="14" t="s">
        <v>291</v>
      </c>
      <c r="G9" s="11" t="s">
        <v>292</v>
      </c>
      <c r="H9" s="5" t="s">
        <v>212</v>
      </c>
      <c r="I9" s="6" t="s">
        <v>314</v>
      </c>
      <c r="J9" s="6" t="s">
        <v>315</v>
      </c>
      <c r="K9" s="6" t="s">
        <v>272</v>
      </c>
      <c r="L9" s="6" t="s">
        <v>92</v>
      </c>
      <c r="M9" s="11">
        <v>14200</v>
      </c>
      <c r="N9" s="11" t="s">
        <v>252</v>
      </c>
      <c r="O9" s="13">
        <f>5769.87/14*30</f>
        <v>12364.007142857143</v>
      </c>
      <c r="P9" s="11" t="s">
        <v>252</v>
      </c>
      <c r="Q9" s="11">
        <v>1</v>
      </c>
      <c r="R9" s="11">
        <v>1</v>
      </c>
      <c r="S9" s="11">
        <v>1</v>
      </c>
      <c r="T9" s="11">
        <v>1</v>
      </c>
      <c r="U9" s="11">
        <v>2</v>
      </c>
      <c r="V9" s="11">
        <v>2</v>
      </c>
      <c r="W9" s="11">
        <v>1</v>
      </c>
      <c r="X9" s="11">
        <v>1</v>
      </c>
      <c r="Y9" s="11">
        <v>1</v>
      </c>
      <c r="Z9" s="11">
        <v>1</v>
      </c>
      <c r="AA9" s="11">
        <v>1</v>
      </c>
      <c r="AB9" s="11">
        <v>1</v>
      </c>
      <c r="AC9" s="11">
        <v>1</v>
      </c>
      <c r="AD9" s="11" t="s">
        <v>257</v>
      </c>
      <c r="AE9" s="12">
        <f t="shared" si="0"/>
        <v>46203</v>
      </c>
      <c r="AF9" s="11" t="s">
        <v>355</v>
      </c>
    </row>
    <row r="10" spans="1:32" s="11" customFormat="1">
      <c r="A10" s="11">
        <v>2026</v>
      </c>
      <c r="B10" s="12">
        <f>$B$8</f>
        <v>46113</v>
      </c>
      <c r="C10" s="12">
        <f t="shared" si="2"/>
        <v>46203</v>
      </c>
      <c r="D10" s="11" t="s">
        <v>88</v>
      </c>
      <c r="E10" s="14" t="s">
        <v>214</v>
      </c>
      <c r="F10" s="14" t="s">
        <v>289</v>
      </c>
      <c r="G10" s="11" t="s">
        <v>227</v>
      </c>
      <c r="H10" s="5" t="s">
        <v>212</v>
      </c>
      <c r="I10" s="5" t="s">
        <v>260</v>
      </c>
      <c r="J10" s="6" t="s">
        <v>250</v>
      </c>
      <c r="K10" s="6" t="s">
        <v>261</v>
      </c>
      <c r="L10" s="11" t="s">
        <v>92</v>
      </c>
      <c r="M10" s="11">
        <v>14200</v>
      </c>
      <c r="N10" s="11" t="s">
        <v>252</v>
      </c>
      <c r="O10" s="13">
        <f>5769.87/14*30</f>
        <v>12364.007142857143</v>
      </c>
      <c r="P10" s="11" t="s">
        <v>252</v>
      </c>
      <c r="Q10" s="11">
        <v>1</v>
      </c>
      <c r="R10" s="11">
        <v>1</v>
      </c>
      <c r="S10" s="11">
        <v>1</v>
      </c>
      <c r="T10" s="11">
        <v>1</v>
      </c>
      <c r="U10" s="11">
        <v>3</v>
      </c>
      <c r="V10" s="11">
        <v>3</v>
      </c>
      <c r="W10" s="11">
        <v>1</v>
      </c>
      <c r="X10" s="11">
        <v>1</v>
      </c>
      <c r="Y10" s="11">
        <v>1</v>
      </c>
      <c r="Z10" s="11">
        <v>1</v>
      </c>
      <c r="AA10" s="11">
        <v>1</v>
      </c>
      <c r="AB10" s="11">
        <v>1</v>
      </c>
      <c r="AC10" s="11">
        <v>1</v>
      </c>
      <c r="AD10" s="11" t="s">
        <v>257</v>
      </c>
      <c r="AE10" s="12">
        <f t="shared" si="0"/>
        <v>46203</v>
      </c>
      <c r="AF10" s="11" t="s">
        <v>355</v>
      </c>
    </row>
    <row r="11" spans="1:32" s="11" customFormat="1">
      <c r="A11" s="11">
        <v>2026</v>
      </c>
      <c r="B11" s="12">
        <f t="shared" si="1"/>
        <v>46113</v>
      </c>
      <c r="C11" s="12">
        <f t="shared" si="2"/>
        <v>46203</v>
      </c>
      <c r="D11" s="11" t="s">
        <v>88</v>
      </c>
      <c r="E11" s="11" t="s">
        <v>297</v>
      </c>
      <c r="F11" s="15" t="s">
        <v>346</v>
      </c>
      <c r="G11" s="15" t="s">
        <v>322</v>
      </c>
      <c r="H11" s="5" t="s">
        <v>212</v>
      </c>
      <c r="I11" s="5" t="s">
        <v>232</v>
      </c>
      <c r="J11" s="6" t="s">
        <v>233</v>
      </c>
      <c r="K11" s="6" t="s">
        <v>234</v>
      </c>
      <c r="L11" s="11" t="s">
        <v>92</v>
      </c>
      <c r="M11" s="11">
        <v>25700</v>
      </c>
      <c r="N11" s="11" t="s">
        <v>252</v>
      </c>
      <c r="O11" s="13">
        <f>9833.05/14*30</f>
        <v>21070.821428571428</v>
      </c>
      <c r="P11" s="11" t="s">
        <v>252</v>
      </c>
      <c r="Q11" s="11">
        <v>1</v>
      </c>
      <c r="R11" s="11">
        <v>1</v>
      </c>
      <c r="S11" s="11">
        <v>1</v>
      </c>
      <c r="T11" s="11">
        <v>1</v>
      </c>
      <c r="U11" s="11">
        <v>4</v>
      </c>
      <c r="V11" s="11">
        <v>4</v>
      </c>
      <c r="W11" s="11">
        <v>1</v>
      </c>
      <c r="X11" s="11">
        <v>1</v>
      </c>
      <c r="Y11" s="11">
        <v>1</v>
      </c>
      <c r="Z11" s="11">
        <v>1</v>
      </c>
      <c r="AA11" s="11">
        <v>1</v>
      </c>
      <c r="AB11" s="11">
        <v>1</v>
      </c>
      <c r="AC11" s="11">
        <v>1</v>
      </c>
      <c r="AD11" s="11" t="s">
        <v>257</v>
      </c>
      <c r="AE11" s="12">
        <f t="shared" si="0"/>
        <v>46203</v>
      </c>
      <c r="AF11" s="11" t="s">
        <v>355</v>
      </c>
    </row>
    <row r="12" spans="1:32" s="11" customFormat="1">
      <c r="A12" s="11">
        <v>2026</v>
      </c>
      <c r="B12" s="12">
        <f t="shared" si="1"/>
        <v>46113</v>
      </c>
      <c r="C12" s="12">
        <f t="shared" si="2"/>
        <v>46203</v>
      </c>
      <c r="D12" s="11" t="s">
        <v>88</v>
      </c>
      <c r="E12" s="14" t="s">
        <v>215</v>
      </c>
      <c r="F12" s="15" t="s">
        <v>216</v>
      </c>
      <c r="G12" s="15" t="s">
        <v>216</v>
      </c>
      <c r="H12" s="5" t="s">
        <v>212</v>
      </c>
      <c r="I12" s="5" t="s">
        <v>235</v>
      </c>
      <c r="J12" s="6" t="s">
        <v>236</v>
      </c>
      <c r="K12" s="6" t="s">
        <v>237</v>
      </c>
      <c r="L12" s="11" t="s">
        <v>92</v>
      </c>
      <c r="M12" s="11">
        <v>19500</v>
      </c>
      <c r="N12" s="11" t="s">
        <v>252</v>
      </c>
      <c r="O12" s="13">
        <f>7673.47/14*30</f>
        <v>16443.150000000001</v>
      </c>
      <c r="P12" s="11" t="s">
        <v>252</v>
      </c>
      <c r="Q12" s="11">
        <v>1</v>
      </c>
      <c r="R12" s="11">
        <v>1</v>
      </c>
      <c r="S12" s="11">
        <v>1</v>
      </c>
      <c r="T12" s="11">
        <v>1</v>
      </c>
      <c r="U12" s="11">
        <v>5</v>
      </c>
      <c r="V12" s="11">
        <v>5</v>
      </c>
      <c r="W12" s="11">
        <v>1</v>
      </c>
      <c r="X12" s="11">
        <v>1</v>
      </c>
      <c r="Y12" s="11">
        <v>1</v>
      </c>
      <c r="Z12" s="11">
        <v>1</v>
      </c>
      <c r="AA12" s="11">
        <v>1</v>
      </c>
      <c r="AB12" s="11">
        <v>1</v>
      </c>
      <c r="AC12" s="11">
        <v>1</v>
      </c>
      <c r="AD12" s="11" t="s">
        <v>257</v>
      </c>
      <c r="AE12" s="12">
        <f t="shared" si="0"/>
        <v>46203</v>
      </c>
      <c r="AF12" s="11" t="s">
        <v>355</v>
      </c>
    </row>
    <row r="13" spans="1:32" s="11" customFormat="1">
      <c r="A13" s="11">
        <v>2026</v>
      </c>
      <c r="B13" s="12">
        <f t="shared" si="1"/>
        <v>46113</v>
      </c>
      <c r="C13" s="12">
        <f t="shared" si="2"/>
        <v>46203</v>
      </c>
      <c r="D13" s="11" t="s">
        <v>88</v>
      </c>
      <c r="E13" s="11" t="s">
        <v>217</v>
      </c>
      <c r="F13" s="16" t="s">
        <v>218</v>
      </c>
      <c r="G13" s="16" t="s">
        <v>218</v>
      </c>
      <c r="H13" s="5" t="s">
        <v>212</v>
      </c>
      <c r="I13" s="5" t="s">
        <v>259</v>
      </c>
      <c r="J13" s="6" t="s">
        <v>231</v>
      </c>
      <c r="K13" s="6" t="s">
        <v>251</v>
      </c>
      <c r="L13" s="11" t="s">
        <v>92</v>
      </c>
      <c r="M13" s="11">
        <v>17500</v>
      </c>
      <c r="N13" s="11" t="s">
        <v>252</v>
      </c>
      <c r="O13" s="13">
        <f>6976.28/14*30</f>
        <v>14949.171428571428</v>
      </c>
      <c r="P13" s="11" t="s">
        <v>252</v>
      </c>
      <c r="Q13" s="11">
        <v>1</v>
      </c>
      <c r="R13" s="11">
        <v>1</v>
      </c>
      <c r="S13" s="11">
        <v>1</v>
      </c>
      <c r="T13" s="11">
        <v>1</v>
      </c>
      <c r="U13" s="11">
        <v>6</v>
      </c>
      <c r="V13" s="11">
        <v>6</v>
      </c>
      <c r="W13" s="11">
        <v>1</v>
      </c>
      <c r="X13" s="11">
        <v>1</v>
      </c>
      <c r="Y13" s="11">
        <v>1</v>
      </c>
      <c r="Z13" s="11">
        <v>1</v>
      </c>
      <c r="AA13" s="11">
        <v>1</v>
      </c>
      <c r="AB13" s="11">
        <v>1</v>
      </c>
      <c r="AC13" s="11">
        <v>1</v>
      </c>
      <c r="AD13" s="11" t="s">
        <v>257</v>
      </c>
      <c r="AE13" s="12">
        <f t="shared" si="0"/>
        <v>46203</v>
      </c>
      <c r="AF13" s="11" t="s">
        <v>355</v>
      </c>
    </row>
    <row r="14" spans="1:32" s="11" customFormat="1">
      <c r="A14" s="11">
        <v>2026</v>
      </c>
      <c r="B14" s="12">
        <f t="shared" si="1"/>
        <v>46113</v>
      </c>
      <c r="C14" s="12">
        <f t="shared" si="2"/>
        <v>46203</v>
      </c>
      <c r="D14" s="11" t="s">
        <v>88</v>
      </c>
      <c r="E14" s="11" t="s">
        <v>220</v>
      </c>
      <c r="F14" s="16" t="s">
        <v>221</v>
      </c>
      <c r="G14" s="16" t="s">
        <v>221</v>
      </c>
      <c r="H14" s="5" t="s">
        <v>212</v>
      </c>
      <c r="I14" s="5" t="s">
        <v>238</v>
      </c>
      <c r="J14" s="6" t="s">
        <v>239</v>
      </c>
      <c r="K14" s="6" t="s">
        <v>240</v>
      </c>
      <c r="L14" s="11" t="s">
        <v>92</v>
      </c>
      <c r="M14" s="11">
        <v>13400</v>
      </c>
      <c r="N14" s="11" t="s">
        <v>252</v>
      </c>
      <c r="O14" s="13">
        <f>5471.2/14*30</f>
        <v>11724</v>
      </c>
      <c r="P14" s="11" t="s">
        <v>252</v>
      </c>
      <c r="Q14" s="11">
        <v>1</v>
      </c>
      <c r="R14" s="11">
        <v>1</v>
      </c>
      <c r="S14" s="11">
        <v>1</v>
      </c>
      <c r="T14" s="11">
        <v>1</v>
      </c>
      <c r="U14" s="11">
        <v>7</v>
      </c>
      <c r="V14" s="11">
        <v>7</v>
      </c>
      <c r="W14" s="11">
        <v>1</v>
      </c>
      <c r="X14" s="11">
        <v>1</v>
      </c>
      <c r="Y14" s="11">
        <v>1</v>
      </c>
      <c r="Z14" s="11">
        <v>1</v>
      </c>
      <c r="AA14" s="11">
        <v>1</v>
      </c>
      <c r="AB14" s="11">
        <v>1</v>
      </c>
      <c r="AC14" s="11">
        <v>1</v>
      </c>
      <c r="AD14" s="11" t="s">
        <v>257</v>
      </c>
      <c r="AE14" s="12">
        <f t="shared" si="0"/>
        <v>46203</v>
      </c>
      <c r="AF14" s="11" t="s">
        <v>355</v>
      </c>
    </row>
    <row r="15" spans="1:32" s="11" customFormat="1">
      <c r="A15" s="11">
        <v>2026</v>
      </c>
      <c r="B15" s="12">
        <f t="shared" si="1"/>
        <v>46113</v>
      </c>
      <c r="C15" s="12">
        <f t="shared" si="2"/>
        <v>46203</v>
      </c>
      <c r="D15" s="11" t="s">
        <v>88</v>
      </c>
      <c r="E15" s="11" t="s">
        <v>220</v>
      </c>
      <c r="F15" s="16" t="s">
        <v>221</v>
      </c>
      <c r="G15" s="16" t="s">
        <v>221</v>
      </c>
      <c r="H15" s="5" t="s">
        <v>212</v>
      </c>
      <c r="I15" s="5" t="s">
        <v>262</v>
      </c>
      <c r="J15" s="6" t="s">
        <v>263</v>
      </c>
      <c r="K15" s="6" t="s">
        <v>243</v>
      </c>
      <c r="L15" s="11" t="s">
        <v>92</v>
      </c>
      <c r="M15" s="11">
        <v>13400</v>
      </c>
      <c r="N15" s="11" t="s">
        <v>252</v>
      </c>
      <c r="O15" s="13">
        <f t="shared" ref="O15:O18" si="3">5471.2/14*30</f>
        <v>11724</v>
      </c>
      <c r="P15" s="11" t="s">
        <v>252</v>
      </c>
      <c r="Q15" s="11">
        <v>1</v>
      </c>
      <c r="R15" s="11">
        <v>1</v>
      </c>
      <c r="S15" s="11">
        <v>1</v>
      </c>
      <c r="T15" s="11">
        <v>1</v>
      </c>
      <c r="U15" s="11">
        <v>8</v>
      </c>
      <c r="V15" s="11">
        <v>8</v>
      </c>
      <c r="W15" s="11">
        <v>1</v>
      </c>
      <c r="X15" s="11">
        <v>1</v>
      </c>
      <c r="Y15" s="11">
        <v>1</v>
      </c>
      <c r="Z15" s="11">
        <v>1</v>
      </c>
      <c r="AA15" s="11">
        <v>1</v>
      </c>
      <c r="AB15" s="11">
        <v>1</v>
      </c>
      <c r="AC15" s="11">
        <v>1</v>
      </c>
      <c r="AD15" s="11" t="s">
        <v>257</v>
      </c>
      <c r="AE15" s="12">
        <f t="shared" si="0"/>
        <v>46203</v>
      </c>
      <c r="AF15" s="11" t="s">
        <v>355</v>
      </c>
    </row>
    <row r="16" spans="1:32" s="11" customFormat="1">
      <c r="A16" s="11">
        <v>2026</v>
      </c>
      <c r="B16" s="12">
        <f t="shared" si="1"/>
        <v>46113</v>
      </c>
      <c r="C16" s="12">
        <f t="shared" si="2"/>
        <v>46203</v>
      </c>
      <c r="D16" s="11" t="s">
        <v>88</v>
      </c>
      <c r="E16" s="11" t="s">
        <v>220</v>
      </c>
      <c r="F16" s="16" t="s">
        <v>222</v>
      </c>
      <c r="G16" s="16" t="s">
        <v>228</v>
      </c>
      <c r="H16" s="5" t="s">
        <v>212</v>
      </c>
      <c r="I16" s="17" t="s">
        <v>264</v>
      </c>
      <c r="J16" s="17" t="s">
        <v>265</v>
      </c>
      <c r="K16" s="17" t="s">
        <v>258</v>
      </c>
      <c r="L16" s="17" t="s">
        <v>92</v>
      </c>
      <c r="M16" s="11">
        <v>13400</v>
      </c>
      <c r="N16" s="11" t="s">
        <v>252</v>
      </c>
      <c r="O16" s="13">
        <f t="shared" si="3"/>
        <v>11724</v>
      </c>
      <c r="P16" s="11" t="s">
        <v>252</v>
      </c>
      <c r="Q16" s="11">
        <v>1</v>
      </c>
      <c r="R16" s="11">
        <v>1</v>
      </c>
      <c r="S16" s="11">
        <v>1</v>
      </c>
      <c r="T16" s="11">
        <v>1</v>
      </c>
      <c r="U16" s="11">
        <v>9</v>
      </c>
      <c r="V16" s="11">
        <v>9</v>
      </c>
      <c r="W16" s="11">
        <v>1</v>
      </c>
      <c r="X16" s="11">
        <v>1</v>
      </c>
      <c r="Y16" s="11">
        <v>1</v>
      </c>
      <c r="Z16" s="11">
        <v>1</v>
      </c>
      <c r="AA16" s="11">
        <v>1</v>
      </c>
      <c r="AB16" s="11">
        <v>1</v>
      </c>
      <c r="AC16" s="11">
        <v>1</v>
      </c>
      <c r="AD16" s="11" t="s">
        <v>257</v>
      </c>
      <c r="AE16" s="12">
        <f t="shared" si="0"/>
        <v>46203</v>
      </c>
      <c r="AF16" s="11" t="s">
        <v>355</v>
      </c>
    </row>
    <row r="17" spans="1:32" s="11" customFormat="1">
      <c r="A17" s="11">
        <v>2026</v>
      </c>
      <c r="B17" s="12">
        <f t="shared" si="1"/>
        <v>46113</v>
      </c>
      <c r="C17" s="12">
        <f t="shared" si="2"/>
        <v>46203</v>
      </c>
      <c r="D17" s="11" t="s">
        <v>88</v>
      </c>
      <c r="E17" s="11" t="s">
        <v>220</v>
      </c>
      <c r="F17" s="16" t="s">
        <v>222</v>
      </c>
      <c r="G17" s="16" t="s">
        <v>222</v>
      </c>
      <c r="H17" s="5" t="s">
        <v>212</v>
      </c>
      <c r="I17" s="6" t="s">
        <v>266</v>
      </c>
      <c r="J17" s="6" t="s">
        <v>267</v>
      </c>
      <c r="K17" s="6" t="s">
        <v>268</v>
      </c>
      <c r="L17" s="5" t="s">
        <v>92</v>
      </c>
      <c r="M17" s="11">
        <v>13400</v>
      </c>
      <c r="N17" s="11" t="s">
        <v>252</v>
      </c>
      <c r="O17" s="13">
        <f t="shared" si="3"/>
        <v>11724</v>
      </c>
      <c r="P17" s="11" t="s">
        <v>252</v>
      </c>
      <c r="Q17" s="11">
        <v>1</v>
      </c>
      <c r="R17" s="11">
        <v>1</v>
      </c>
      <c r="S17" s="11">
        <v>1</v>
      </c>
      <c r="T17" s="11">
        <v>1</v>
      </c>
      <c r="U17" s="11">
        <v>10</v>
      </c>
      <c r="V17" s="11">
        <v>10</v>
      </c>
      <c r="W17" s="11">
        <v>1</v>
      </c>
      <c r="X17" s="11">
        <v>1</v>
      </c>
      <c r="Y17" s="11">
        <v>1</v>
      </c>
      <c r="Z17" s="11">
        <v>1</v>
      </c>
      <c r="AA17" s="11">
        <v>1</v>
      </c>
      <c r="AB17" s="11">
        <v>1</v>
      </c>
      <c r="AC17" s="11">
        <v>1</v>
      </c>
      <c r="AD17" s="11" t="s">
        <v>257</v>
      </c>
      <c r="AE17" s="12">
        <f t="shared" si="0"/>
        <v>46203</v>
      </c>
      <c r="AF17" s="11" t="s">
        <v>355</v>
      </c>
    </row>
    <row r="18" spans="1:32" s="11" customFormat="1">
      <c r="A18" s="11">
        <v>2026</v>
      </c>
      <c r="B18" s="12">
        <f t="shared" si="1"/>
        <v>46113</v>
      </c>
      <c r="C18" s="12">
        <f t="shared" si="2"/>
        <v>46203</v>
      </c>
      <c r="D18" s="11" t="s">
        <v>88</v>
      </c>
      <c r="E18" s="11" t="s">
        <v>220</v>
      </c>
      <c r="F18" s="16" t="s">
        <v>220</v>
      </c>
      <c r="G18" s="16" t="s">
        <v>294</v>
      </c>
      <c r="H18" s="5" t="s">
        <v>212</v>
      </c>
      <c r="I18" s="6" t="s">
        <v>295</v>
      </c>
      <c r="J18" s="6" t="s">
        <v>296</v>
      </c>
      <c r="K18" s="6" t="s">
        <v>242</v>
      </c>
      <c r="L18" s="5" t="s">
        <v>91</v>
      </c>
      <c r="M18" s="11">
        <v>13400</v>
      </c>
      <c r="N18" s="11" t="s">
        <v>252</v>
      </c>
      <c r="O18" s="13">
        <f t="shared" si="3"/>
        <v>11724</v>
      </c>
      <c r="P18" s="11" t="s">
        <v>252</v>
      </c>
      <c r="Q18" s="11">
        <v>1</v>
      </c>
      <c r="R18" s="11">
        <v>1</v>
      </c>
      <c r="S18" s="11">
        <v>1</v>
      </c>
      <c r="T18" s="11">
        <v>1</v>
      </c>
      <c r="U18" s="11">
        <v>11</v>
      </c>
      <c r="V18" s="11">
        <v>11</v>
      </c>
      <c r="W18" s="11">
        <v>1</v>
      </c>
      <c r="X18" s="11">
        <v>1</v>
      </c>
      <c r="Y18" s="11">
        <v>1</v>
      </c>
      <c r="Z18" s="11">
        <v>1</v>
      </c>
      <c r="AA18" s="11">
        <v>1</v>
      </c>
      <c r="AB18" s="11">
        <v>1</v>
      </c>
      <c r="AC18" s="11">
        <v>1</v>
      </c>
      <c r="AD18" s="11" t="s">
        <v>257</v>
      </c>
      <c r="AE18" s="12">
        <f t="shared" si="0"/>
        <v>46203</v>
      </c>
      <c r="AF18" s="11" t="s">
        <v>355</v>
      </c>
    </row>
    <row r="19" spans="1:32" s="11" customFormat="1">
      <c r="A19" s="11">
        <v>2026</v>
      </c>
      <c r="B19" s="12">
        <f t="shared" si="1"/>
        <v>46113</v>
      </c>
      <c r="C19" s="12">
        <f t="shared" si="2"/>
        <v>46203</v>
      </c>
      <c r="D19" s="11" t="s">
        <v>88</v>
      </c>
      <c r="E19" s="11" t="s">
        <v>297</v>
      </c>
      <c r="F19" s="16" t="s">
        <v>298</v>
      </c>
      <c r="G19" s="16" t="s">
        <v>298</v>
      </c>
      <c r="H19" s="5" t="s">
        <v>229</v>
      </c>
      <c r="I19" s="5" t="s">
        <v>244</v>
      </c>
      <c r="J19" s="6" t="s">
        <v>245</v>
      </c>
      <c r="K19" s="6" t="s">
        <v>237</v>
      </c>
      <c r="L19" s="11" t="s">
        <v>92</v>
      </c>
      <c r="M19" s="11">
        <v>25700</v>
      </c>
      <c r="N19" s="11" t="s">
        <v>252</v>
      </c>
      <c r="O19" s="13">
        <f>9833.05/14*30</f>
        <v>21070.821428571428</v>
      </c>
      <c r="P19" s="11" t="s">
        <v>252</v>
      </c>
      <c r="Q19" s="11">
        <v>1</v>
      </c>
      <c r="R19" s="11">
        <v>1</v>
      </c>
      <c r="S19" s="11">
        <v>1</v>
      </c>
      <c r="T19" s="11">
        <v>1</v>
      </c>
      <c r="U19" s="11">
        <v>12</v>
      </c>
      <c r="V19" s="11">
        <v>12</v>
      </c>
      <c r="W19" s="11">
        <v>1</v>
      </c>
      <c r="X19" s="11">
        <v>1</v>
      </c>
      <c r="Y19" s="11">
        <v>1</v>
      </c>
      <c r="Z19" s="11">
        <v>1</v>
      </c>
      <c r="AA19" s="11">
        <v>1</v>
      </c>
      <c r="AB19" s="11">
        <v>1</v>
      </c>
      <c r="AC19" s="11">
        <v>1</v>
      </c>
      <c r="AD19" s="11" t="s">
        <v>257</v>
      </c>
      <c r="AE19" s="12">
        <f t="shared" si="0"/>
        <v>46203</v>
      </c>
      <c r="AF19" s="11" t="s">
        <v>355</v>
      </c>
    </row>
    <row r="20" spans="1:32" s="11" customFormat="1">
      <c r="A20" s="11">
        <v>2026</v>
      </c>
      <c r="B20" s="12">
        <f t="shared" si="1"/>
        <v>46113</v>
      </c>
      <c r="C20" s="12">
        <f t="shared" si="2"/>
        <v>46203</v>
      </c>
      <c r="D20" s="11" t="s">
        <v>88</v>
      </c>
      <c r="E20" s="11" t="s">
        <v>323</v>
      </c>
      <c r="F20" s="16" t="s">
        <v>324</v>
      </c>
      <c r="G20" s="16" t="s">
        <v>324</v>
      </c>
      <c r="H20" s="5" t="s">
        <v>229</v>
      </c>
      <c r="I20" s="6" t="s">
        <v>329</v>
      </c>
      <c r="J20" s="6" t="s">
        <v>246</v>
      </c>
      <c r="K20" s="6" t="s">
        <v>330</v>
      </c>
      <c r="L20" s="5" t="s">
        <v>91</v>
      </c>
      <c r="M20" s="11">
        <v>15400</v>
      </c>
      <c r="N20" s="11" t="s">
        <v>252</v>
      </c>
      <c r="O20" s="13">
        <f>6217.87/14*30</f>
        <v>13324.007142857143</v>
      </c>
      <c r="P20" s="11" t="s">
        <v>252</v>
      </c>
      <c r="Q20" s="11">
        <v>1</v>
      </c>
      <c r="R20" s="11">
        <v>1</v>
      </c>
      <c r="S20" s="11">
        <v>1</v>
      </c>
      <c r="T20" s="11">
        <v>1</v>
      </c>
      <c r="U20" s="11">
        <v>13</v>
      </c>
      <c r="V20" s="11">
        <v>13</v>
      </c>
      <c r="W20" s="11">
        <v>1</v>
      </c>
      <c r="X20" s="11">
        <v>1</v>
      </c>
      <c r="Y20" s="11">
        <v>1</v>
      </c>
      <c r="Z20" s="11">
        <v>1</v>
      </c>
      <c r="AA20" s="11">
        <v>1</v>
      </c>
      <c r="AB20" s="11">
        <v>1</v>
      </c>
      <c r="AC20" s="11">
        <v>1</v>
      </c>
      <c r="AD20" s="11" t="s">
        <v>257</v>
      </c>
      <c r="AE20" s="12">
        <f t="shared" si="0"/>
        <v>46203</v>
      </c>
      <c r="AF20" s="11" t="s">
        <v>355</v>
      </c>
    </row>
    <row r="21" spans="1:32" s="11" customFormat="1">
      <c r="A21" s="11">
        <v>2026</v>
      </c>
      <c r="B21" s="12">
        <f t="shared" si="1"/>
        <v>46113</v>
      </c>
      <c r="C21" s="12">
        <f t="shared" si="2"/>
        <v>46203</v>
      </c>
      <c r="D21" s="11" t="s">
        <v>88</v>
      </c>
      <c r="E21" s="11" t="s">
        <v>323</v>
      </c>
      <c r="F21" s="16" t="s">
        <v>325</v>
      </c>
      <c r="G21" s="16" t="s">
        <v>326</v>
      </c>
      <c r="H21" s="5" t="s">
        <v>229</v>
      </c>
      <c r="I21" s="5" t="s">
        <v>307</v>
      </c>
      <c r="J21" s="6" t="s">
        <v>308</v>
      </c>
      <c r="K21" s="6" t="s">
        <v>243</v>
      </c>
      <c r="L21" s="11" t="s">
        <v>91</v>
      </c>
      <c r="M21" s="11">
        <v>15400</v>
      </c>
      <c r="N21" s="11" t="s">
        <v>252</v>
      </c>
      <c r="O21" s="13">
        <f t="shared" ref="O21:O22" si="4">6217.87/14*30</f>
        <v>13324.007142857143</v>
      </c>
      <c r="P21" s="11" t="s">
        <v>252</v>
      </c>
      <c r="Q21" s="11">
        <v>1</v>
      </c>
      <c r="R21" s="11">
        <v>1</v>
      </c>
      <c r="S21" s="11">
        <v>1</v>
      </c>
      <c r="T21" s="11">
        <v>1</v>
      </c>
      <c r="U21" s="11">
        <v>14</v>
      </c>
      <c r="V21" s="11">
        <v>14</v>
      </c>
      <c r="W21" s="11">
        <v>1</v>
      </c>
      <c r="X21" s="11">
        <v>1</v>
      </c>
      <c r="Y21" s="11">
        <v>1</v>
      </c>
      <c r="Z21" s="11">
        <v>1</v>
      </c>
      <c r="AA21" s="11">
        <v>1</v>
      </c>
      <c r="AB21" s="11">
        <v>1</v>
      </c>
      <c r="AC21" s="11">
        <v>1</v>
      </c>
      <c r="AD21" s="11" t="s">
        <v>257</v>
      </c>
      <c r="AE21" s="12">
        <f t="shared" si="0"/>
        <v>46203</v>
      </c>
      <c r="AF21" s="11" t="s">
        <v>355</v>
      </c>
    </row>
    <row r="22" spans="1:32" s="11" customFormat="1">
      <c r="A22" s="11">
        <v>2026</v>
      </c>
      <c r="B22" s="12">
        <f t="shared" si="1"/>
        <v>46113</v>
      </c>
      <c r="C22" s="12">
        <f t="shared" si="2"/>
        <v>46203</v>
      </c>
      <c r="D22" s="11" t="s">
        <v>88</v>
      </c>
      <c r="E22" s="11" t="s">
        <v>323</v>
      </c>
      <c r="F22" s="16" t="s">
        <v>327</v>
      </c>
      <c r="G22" s="16" t="s">
        <v>328</v>
      </c>
      <c r="H22" s="5" t="s">
        <v>229</v>
      </c>
      <c r="I22" s="6" t="s">
        <v>316</v>
      </c>
      <c r="J22" s="6" t="s">
        <v>317</v>
      </c>
      <c r="K22" s="18" t="s">
        <v>331</v>
      </c>
      <c r="L22" s="6" t="s">
        <v>91</v>
      </c>
      <c r="M22" s="11">
        <v>15400</v>
      </c>
      <c r="N22" s="11" t="s">
        <v>252</v>
      </c>
      <c r="O22" s="13">
        <f t="shared" si="4"/>
        <v>13324.007142857143</v>
      </c>
      <c r="P22" s="11" t="s">
        <v>252</v>
      </c>
      <c r="Q22" s="11">
        <v>1</v>
      </c>
      <c r="R22" s="11">
        <v>1</v>
      </c>
      <c r="S22" s="11">
        <v>1</v>
      </c>
      <c r="T22" s="11">
        <v>1</v>
      </c>
      <c r="U22" s="11">
        <v>15</v>
      </c>
      <c r="V22" s="11">
        <v>15</v>
      </c>
      <c r="W22" s="11">
        <v>1</v>
      </c>
      <c r="X22" s="11">
        <v>1</v>
      </c>
      <c r="Y22" s="11">
        <v>1</v>
      </c>
      <c r="Z22" s="11">
        <v>1</v>
      </c>
      <c r="AA22" s="11">
        <v>1</v>
      </c>
      <c r="AB22" s="11">
        <v>1</v>
      </c>
      <c r="AC22" s="11">
        <v>1</v>
      </c>
      <c r="AD22" s="11" t="s">
        <v>257</v>
      </c>
      <c r="AE22" s="12">
        <f t="shared" si="0"/>
        <v>46203</v>
      </c>
      <c r="AF22" s="11" t="s">
        <v>355</v>
      </c>
    </row>
    <row r="23" spans="1:32" s="11" customFormat="1">
      <c r="A23" s="11">
        <v>2026</v>
      </c>
      <c r="B23" s="12">
        <f t="shared" si="1"/>
        <v>46113</v>
      </c>
      <c r="C23" s="12">
        <f t="shared" si="2"/>
        <v>46203</v>
      </c>
      <c r="D23" s="11" t="s">
        <v>88</v>
      </c>
      <c r="E23" s="11" t="s">
        <v>223</v>
      </c>
      <c r="F23" s="11" t="s">
        <v>224</v>
      </c>
      <c r="G23" s="11" t="s">
        <v>223</v>
      </c>
      <c r="H23" s="6" t="s">
        <v>229</v>
      </c>
      <c r="I23" s="6" t="s">
        <v>273</v>
      </c>
      <c r="J23" s="6" t="s">
        <v>274</v>
      </c>
      <c r="K23" s="6" t="s">
        <v>275</v>
      </c>
      <c r="L23" s="6" t="s">
        <v>91</v>
      </c>
      <c r="M23" s="11">
        <v>13400</v>
      </c>
      <c r="N23" s="11" t="s">
        <v>252</v>
      </c>
      <c r="O23" s="13">
        <f t="shared" ref="O23:O29" si="5">5471.2/14*30</f>
        <v>11724</v>
      </c>
      <c r="P23" s="11" t="s">
        <v>252</v>
      </c>
      <c r="Q23" s="11">
        <v>1</v>
      </c>
      <c r="R23" s="11">
        <v>1</v>
      </c>
      <c r="S23" s="11">
        <v>1</v>
      </c>
      <c r="T23" s="11">
        <v>1</v>
      </c>
      <c r="U23" s="11">
        <v>16</v>
      </c>
      <c r="V23" s="11">
        <v>16</v>
      </c>
      <c r="W23" s="11">
        <v>1</v>
      </c>
      <c r="X23" s="11">
        <v>1</v>
      </c>
      <c r="Y23" s="11">
        <v>1</v>
      </c>
      <c r="Z23" s="11">
        <v>1</v>
      </c>
      <c r="AA23" s="11">
        <v>1</v>
      </c>
      <c r="AB23" s="11">
        <v>1</v>
      </c>
      <c r="AC23" s="11">
        <v>1</v>
      </c>
      <c r="AD23" s="11" t="s">
        <v>257</v>
      </c>
      <c r="AE23" s="12">
        <f t="shared" si="0"/>
        <v>46203</v>
      </c>
      <c r="AF23" s="11" t="s">
        <v>355</v>
      </c>
    </row>
    <row r="24" spans="1:32" s="11" customFormat="1">
      <c r="A24" s="11">
        <v>2026</v>
      </c>
      <c r="B24" s="12">
        <f t="shared" si="1"/>
        <v>46113</v>
      </c>
      <c r="C24" s="12">
        <f t="shared" si="2"/>
        <v>46203</v>
      </c>
      <c r="D24" s="11" t="s">
        <v>88</v>
      </c>
      <c r="E24" s="11" t="s">
        <v>223</v>
      </c>
      <c r="F24" s="11" t="s">
        <v>224</v>
      </c>
      <c r="G24" s="11" t="s">
        <v>223</v>
      </c>
      <c r="H24" s="6" t="s">
        <v>229</v>
      </c>
      <c r="I24" s="6" t="s">
        <v>276</v>
      </c>
      <c r="J24" s="6" t="s">
        <v>277</v>
      </c>
      <c r="K24" s="6" t="s">
        <v>246</v>
      </c>
      <c r="L24" s="11" t="s">
        <v>91</v>
      </c>
      <c r="M24" s="11">
        <v>13400</v>
      </c>
      <c r="N24" s="11" t="s">
        <v>252</v>
      </c>
      <c r="O24" s="13">
        <f t="shared" si="5"/>
        <v>11724</v>
      </c>
      <c r="P24" s="11" t="s">
        <v>252</v>
      </c>
      <c r="Q24" s="11">
        <v>1</v>
      </c>
      <c r="R24" s="11">
        <v>1</v>
      </c>
      <c r="S24" s="11">
        <v>1</v>
      </c>
      <c r="T24" s="11">
        <v>1</v>
      </c>
      <c r="U24" s="11">
        <v>17</v>
      </c>
      <c r="V24" s="11">
        <v>17</v>
      </c>
      <c r="W24" s="11">
        <v>1</v>
      </c>
      <c r="X24" s="11">
        <v>1</v>
      </c>
      <c r="Y24" s="11">
        <v>1</v>
      </c>
      <c r="Z24" s="11">
        <v>1</v>
      </c>
      <c r="AA24" s="11">
        <v>1</v>
      </c>
      <c r="AB24" s="11">
        <v>1</v>
      </c>
      <c r="AC24" s="11">
        <v>1</v>
      </c>
      <c r="AD24" s="11" t="s">
        <v>257</v>
      </c>
      <c r="AE24" s="12">
        <f t="shared" si="0"/>
        <v>46203</v>
      </c>
      <c r="AF24" s="11" t="s">
        <v>355</v>
      </c>
    </row>
    <row r="25" spans="1:32" s="11" customFormat="1">
      <c r="A25" s="11">
        <v>2026</v>
      </c>
      <c r="B25" s="12">
        <f t="shared" si="1"/>
        <v>46113</v>
      </c>
      <c r="C25" s="12">
        <f t="shared" si="2"/>
        <v>46203</v>
      </c>
      <c r="D25" s="11" t="s">
        <v>88</v>
      </c>
      <c r="E25" s="14" t="s">
        <v>223</v>
      </c>
      <c r="F25" s="11" t="s">
        <v>224</v>
      </c>
      <c r="G25" s="14" t="s">
        <v>223</v>
      </c>
      <c r="H25" s="5" t="s">
        <v>229</v>
      </c>
      <c r="I25" s="5" t="s">
        <v>278</v>
      </c>
      <c r="J25" s="5" t="s">
        <v>279</v>
      </c>
      <c r="K25" s="5" t="s">
        <v>280</v>
      </c>
      <c r="L25" s="5" t="s">
        <v>91</v>
      </c>
      <c r="M25" s="11">
        <v>13400</v>
      </c>
      <c r="N25" s="14" t="s">
        <v>252</v>
      </c>
      <c r="O25" s="13">
        <f t="shared" si="5"/>
        <v>11724</v>
      </c>
      <c r="P25" s="14" t="s">
        <v>252</v>
      </c>
      <c r="Q25" s="11">
        <v>1</v>
      </c>
      <c r="R25" s="11">
        <v>1</v>
      </c>
      <c r="S25" s="11">
        <v>1</v>
      </c>
      <c r="T25" s="11">
        <v>1</v>
      </c>
      <c r="U25" s="11">
        <v>18</v>
      </c>
      <c r="V25" s="11">
        <v>18</v>
      </c>
      <c r="W25" s="11">
        <v>1</v>
      </c>
      <c r="X25" s="11">
        <v>1</v>
      </c>
      <c r="Y25" s="11">
        <v>1</v>
      </c>
      <c r="Z25" s="11">
        <v>1</v>
      </c>
      <c r="AA25" s="11">
        <v>1</v>
      </c>
      <c r="AB25" s="11">
        <v>1</v>
      </c>
      <c r="AC25" s="11">
        <v>1</v>
      </c>
      <c r="AD25" s="14" t="s">
        <v>257</v>
      </c>
      <c r="AE25" s="12">
        <f t="shared" si="0"/>
        <v>46203</v>
      </c>
      <c r="AF25" s="11" t="s">
        <v>355</v>
      </c>
    </row>
    <row r="26" spans="1:32" s="11" customFormat="1">
      <c r="A26" s="11">
        <v>2026</v>
      </c>
      <c r="B26" s="12">
        <f t="shared" si="1"/>
        <v>46113</v>
      </c>
      <c r="C26" s="12">
        <f t="shared" si="2"/>
        <v>46203</v>
      </c>
      <c r="D26" s="11" t="s">
        <v>88</v>
      </c>
      <c r="E26" s="14" t="s">
        <v>223</v>
      </c>
      <c r="F26" s="11" t="s">
        <v>224</v>
      </c>
      <c r="G26" s="14" t="s">
        <v>223</v>
      </c>
      <c r="H26" s="5" t="s">
        <v>229</v>
      </c>
      <c r="I26" s="5" t="s">
        <v>281</v>
      </c>
      <c r="J26" s="5" t="s">
        <v>236</v>
      </c>
      <c r="K26" s="5" t="s">
        <v>233</v>
      </c>
      <c r="L26" s="5" t="s">
        <v>92</v>
      </c>
      <c r="M26" s="11">
        <v>13400</v>
      </c>
      <c r="N26" s="14" t="s">
        <v>252</v>
      </c>
      <c r="O26" s="13">
        <f t="shared" si="5"/>
        <v>11724</v>
      </c>
      <c r="P26" s="14" t="s">
        <v>252</v>
      </c>
      <c r="Q26" s="11">
        <v>1</v>
      </c>
      <c r="R26" s="11">
        <v>1</v>
      </c>
      <c r="S26" s="11">
        <v>1</v>
      </c>
      <c r="T26" s="11">
        <v>1</v>
      </c>
      <c r="U26" s="11">
        <v>19</v>
      </c>
      <c r="V26" s="11">
        <v>19</v>
      </c>
      <c r="W26" s="11">
        <v>1</v>
      </c>
      <c r="X26" s="11">
        <v>1</v>
      </c>
      <c r="Y26" s="11">
        <v>1</v>
      </c>
      <c r="Z26" s="11">
        <v>1</v>
      </c>
      <c r="AA26" s="11">
        <v>1</v>
      </c>
      <c r="AB26" s="11">
        <v>1</v>
      </c>
      <c r="AC26" s="11">
        <v>1</v>
      </c>
      <c r="AD26" s="14" t="s">
        <v>257</v>
      </c>
      <c r="AE26" s="12">
        <f t="shared" si="0"/>
        <v>46203</v>
      </c>
      <c r="AF26" s="11" t="s">
        <v>355</v>
      </c>
    </row>
    <row r="27" spans="1:32" s="11" customFormat="1">
      <c r="A27" s="11">
        <v>2026</v>
      </c>
      <c r="B27" s="12">
        <f t="shared" si="1"/>
        <v>46113</v>
      </c>
      <c r="C27" s="12">
        <f t="shared" si="2"/>
        <v>46203</v>
      </c>
      <c r="D27" s="11" t="s">
        <v>88</v>
      </c>
      <c r="E27" s="14" t="s">
        <v>223</v>
      </c>
      <c r="F27" s="11" t="s">
        <v>224</v>
      </c>
      <c r="G27" s="14" t="s">
        <v>223</v>
      </c>
      <c r="H27" s="5" t="s">
        <v>229</v>
      </c>
      <c r="I27" s="5" t="s">
        <v>293</v>
      </c>
      <c r="J27" s="6" t="s">
        <v>299</v>
      </c>
      <c r="K27" s="6" t="s">
        <v>233</v>
      </c>
      <c r="L27" s="5" t="s">
        <v>91</v>
      </c>
      <c r="M27" s="11">
        <v>13400</v>
      </c>
      <c r="N27" s="14" t="s">
        <v>252</v>
      </c>
      <c r="O27" s="13">
        <f t="shared" si="5"/>
        <v>11724</v>
      </c>
      <c r="P27" s="14" t="s">
        <v>252</v>
      </c>
      <c r="Q27" s="11">
        <v>1</v>
      </c>
      <c r="R27" s="11">
        <v>1</v>
      </c>
      <c r="S27" s="11">
        <v>1</v>
      </c>
      <c r="T27" s="11">
        <v>1</v>
      </c>
      <c r="U27" s="11">
        <v>20</v>
      </c>
      <c r="V27" s="11">
        <v>20</v>
      </c>
      <c r="W27" s="11">
        <v>1</v>
      </c>
      <c r="X27" s="11">
        <v>1</v>
      </c>
      <c r="Y27" s="11">
        <v>1</v>
      </c>
      <c r="Z27" s="11">
        <v>1</v>
      </c>
      <c r="AA27" s="11">
        <v>1</v>
      </c>
      <c r="AB27" s="11">
        <v>1</v>
      </c>
      <c r="AC27" s="11">
        <v>1</v>
      </c>
      <c r="AD27" s="14" t="s">
        <v>257</v>
      </c>
      <c r="AE27" s="12">
        <f t="shared" si="0"/>
        <v>46203</v>
      </c>
      <c r="AF27" s="11" t="s">
        <v>355</v>
      </c>
    </row>
    <row r="28" spans="1:32" s="11" customFormat="1">
      <c r="A28" s="11">
        <v>2026</v>
      </c>
      <c r="B28" s="12">
        <f t="shared" si="1"/>
        <v>46113</v>
      </c>
      <c r="C28" s="12">
        <f t="shared" si="2"/>
        <v>46203</v>
      </c>
      <c r="D28" s="11" t="s">
        <v>88</v>
      </c>
      <c r="E28" s="14" t="s">
        <v>223</v>
      </c>
      <c r="F28" s="11" t="s">
        <v>224</v>
      </c>
      <c r="G28" s="14" t="s">
        <v>223</v>
      </c>
      <c r="H28" s="5" t="s">
        <v>229</v>
      </c>
      <c r="I28" s="5" t="s">
        <v>332</v>
      </c>
      <c r="J28" s="5" t="s">
        <v>333</v>
      </c>
      <c r="K28" s="5" t="s">
        <v>334</v>
      </c>
      <c r="L28" s="5" t="s">
        <v>92</v>
      </c>
      <c r="M28" s="11">
        <v>13400</v>
      </c>
      <c r="N28" s="14" t="s">
        <v>252</v>
      </c>
      <c r="O28" s="13">
        <f t="shared" si="5"/>
        <v>11724</v>
      </c>
      <c r="P28" s="14" t="s">
        <v>252</v>
      </c>
      <c r="Q28" s="11">
        <v>1</v>
      </c>
      <c r="R28" s="11">
        <v>1</v>
      </c>
      <c r="S28" s="11">
        <v>1</v>
      </c>
      <c r="T28" s="11">
        <v>1</v>
      </c>
      <c r="U28" s="11">
        <v>21</v>
      </c>
      <c r="V28" s="11">
        <v>21</v>
      </c>
      <c r="W28" s="11">
        <v>1</v>
      </c>
      <c r="X28" s="11">
        <v>1</v>
      </c>
      <c r="Y28" s="11">
        <v>1</v>
      </c>
      <c r="Z28" s="11">
        <v>1</v>
      </c>
      <c r="AA28" s="11">
        <v>1</v>
      </c>
      <c r="AB28" s="11">
        <v>1</v>
      </c>
      <c r="AC28" s="11">
        <v>1</v>
      </c>
      <c r="AD28" s="14" t="s">
        <v>257</v>
      </c>
      <c r="AE28" s="12">
        <f t="shared" si="0"/>
        <v>46203</v>
      </c>
      <c r="AF28" s="11" t="s">
        <v>355</v>
      </c>
    </row>
    <row r="29" spans="1:32" s="11" customFormat="1">
      <c r="A29" s="11">
        <v>2026</v>
      </c>
      <c r="B29" s="12">
        <f t="shared" si="1"/>
        <v>46113</v>
      </c>
      <c r="C29" s="12">
        <f t="shared" si="2"/>
        <v>46203</v>
      </c>
      <c r="D29" s="11" t="s">
        <v>88</v>
      </c>
      <c r="E29" s="11" t="s">
        <v>223</v>
      </c>
      <c r="F29" s="11" t="s">
        <v>349</v>
      </c>
      <c r="G29" s="11" t="s">
        <v>349</v>
      </c>
      <c r="H29" s="6" t="s">
        <v>229</v>
      </c>
      <c r="I29" s="6" t="s">
        <v>301</v>
      </c>
      <c r="J29" s="6" t="s">
        <v>272</v>
      </c>
      <c r="K29" s="6" t="s">
        <v>302</v>
      </c>
      <c r="L29" s="11" t="s">
        <v>92</v>
      </c>
      <c r="M29" s="11">
        <v>13400</v>
      </c>
      <c r="N29" s="11" t="s">
        <v>252</v>
      </c>
      <c r="O29" s="13">
        <f t="shared" si="5"/>
        <v>11724</v>
      </c>
      <c r="P29" s="11" t="s">
        <v>252</v>
      </c>
      <c r="Q29" s="11">
        <v>1</v>
      </c>
      <c r="R29" s="11">
        <v>1</v>
      </c>
      <c r="S29" s="11">
        <v>1</v>
      </c>
      <c r="T29" s="11">
        <v>1</v>
      </c>
      <c r="U29" s="11">
        <v>22</v>
      </c>
      <c r="V29" s="11">
        <v>22</v>
      </c>
      <c r="W29" s="11">
        <v>1</v>
      </c>
      <c r="X29" s="11">
        <v>1</v>
      </c>
      <c r="Y29" s="11">
        <v>1</v>
      </c>
      <c r="Z29" s="11">
        <v>1</v>
      </c>
      <c r="AA29" s="11">
        <v>1</v>
      </c>
      <c r="AB29" s="11">
        <v>1</v>
      </c>
      <c r="AC29" s="11">
        <v>1</v>
      </c>
      <c r="AD29" s="11" t="s">
        <v>257</v>
      </c>
      <c r="AE29" s="12">
        <f t="shared" si="0"/>
        <v>46203</v>
      </c>
      <c r="AF29" s="11" t="s">
        <v>355</v>
      </c>
    </row>
    <row r="30" spans="1:32" s="11" customFormat="1">
      <c r="A30" s="11">
        <v>2026</v>
      </c>
      <c r="B30" s="12">
        <f t="shared" si="1"/>
        <v>46113</v>
      </c>
      <c r="C30" s="12">
        <f t="shared" si="2"/>
        <v>46203</v>
      </c>
      <c r="D30" s="11" t="s">
        <v>88</v>
      </c>
      <c r="E30" s="11" t="s">
        <v>297</v>
      </c>
      <c r="F30" s="16" t="s">
        <v>347</v>
      </c>
      <c r="G30" s="16" t="s">
        <v>347</v>
      </c>
      <c r="H30" s="5" t="s">
        <v>230</v>
      </c>
      <c r="I30" s="6" t="s">
        <v>350</v>
      </c>
      <c r="J30" s="6" t="s">
        <v>351</v>
      </c>
      <c r="K30" s="6" t="s">
        <v>352</v>
      </c>
      <c r="L30" s="11" t="s">
        <v>91</v>
      </c>
      <c r="M30" s="11">
        <v>25700</v>
      </c>
      <c r="N30" s="11" t="s">
        <v>252</v>
      </c>
      <c r="O30" s="13">
        <f>9833.05/14*30</f>
        <v>21070.821428571428</v>
      </c>
      <c r="P30" s="11" t="s">
        <v>252</v>
      </c>
      <c r="Q30" s="11">
        <v>1</v>
      </c>
      <c r="R30" s="11">
        <v>1</v>
      </c>
      <c r="S30" s="11">
        <v>1</v>
      </c>
      <c r="T30" s="11">
        <v>1</v>
      </c>
      <c r="U30" s="11">
        <v>23</v>
      </c>
      <c r="V30" s="11">
        <v>23</v>
      </c>
      <c r="W30" s="11">
        <v>1</v>
      </c>
      <c r="X30" s="11">
        <v>1</v>
      </c>
      <c r="Y30" s="11">
        <v>1</v>
      </c>
      <c r="Z30" s="11">
        <v>1</v>
      </c>
      <c r="AA30" s="11">
        <v>1</v>
      </c>
      <c r="AB30" s="11">
        <v>1</v>
      </c>
      <c r="AC30" s="11">
        <v>1</v>
      </c>
      <c r="AD30" s="11" t="s">
        <v>257</v>
      </c>
      <c r="AE30" s="12">
        <f t="shared" si="0"/>
        <v>46203</v>
      </c>
      <c r="AF30" s="11" t="s">
        <v>355</v>
      </c>
    </row>
    <row r="31" spans="1:32" s="11" customFormat="1">
      <c r="A31" s="11">
        <v>2026</v>
      </c>
      <c r="B31" s="12">
        <f t="shared" si="1"/>
        <v>46113</v>
      </c>
      <c r="C31" s="12">
        <f t="shared" si="2"/>
        <v>46203</v>
      </c>
      <c r="D31" s="11" t="s">
        <v>88</v>
      </c>
      <c r="E31" s="11" t="s">
        <v>217</v>
      </c>
      <c r="F31" s="16" t="s">
        <v>219</v>
      </c>
      <c r="G31" s="16" t="s">
        <v>219</v>
      </c>
      <c r="H31" s="5" t="s">
        <v>230</v>
      </c>
      <c r="I31" s="5" t="s">
        <v>309</v>
      </c>
      <c r="J31" s="6" t="s">
        <v>310</v>
      </c>
      <c r="K31" s="6" t="s">
        <v>300</v>
      </c>
      <c r="L31" s="11" t="s">
        <v>91</v>
      </c>
      <c r="M31" s="11">
        <v>17500</v>
      </c>
      <c r="N31" s="11" t="s">
        <v>252</v>
      </c>
      <c r="O31" s="13">
        <f>6976.28/14*30</f>
        <v>14949.171428571428</v>
      </c>
      <c r="P31" s="11" t="s">
        <v>252</v>
      </c>
      <c r="Q31" s="11">
        <v>1</v>
      </c>
      <c r="R31" s="11">
        <v>1</v>
      </c>
      <c r="S31" s="11">
        <v>1</v>
      </c>
      <c r="T31" s="11">
        <v>1</v>
      </c>
      <c r="U31" s="11">
        <v>24</v>
      </c>
      <c r="V31" s="11">
        <v>24</v>
      </c>
      <c r="W31" s="11">
        <v>1</v>
      </c>
      <c r="X31" s="11">
        <v>1</v>
      </c>
      <c r="Y31" s="11">
        <v>1</v>
      </c>
      <c r="Z31" s="11">
        <v>1</v>
      </c>
      <c r="AA31" s="11">
        <v>1</v>
      </c>
      <c r="AB31" s="11">
        <v>1</v>
      </c>
      <c r="AC31" s="11">
        <v>1</v>
      </c>
      <c r="AD31" s="11" t="s">
        <v>257</v>
      </c>
      <c r="AE31" s="12">
        <f t="shared" si="0"/>
        <v>46203</v>
      </c>
      <c r="AF31" s="11" t="s">
        <v>355</v>
      </c>
    </row>
    <row r="32" spans="1:32" s="11" customFormat="1">
      <c r="A32" s="11">
        <v>2026</v>
      </c>
      <c r="B32" s="12">
        <f t="shared" si="1"/>
        <v>46113</v>
      </c>
      <c r="C32" s="12">
        <f t="shared" si="2"/>
        <v>46203</v>
      </c>
      <c r="D32" s="11" t="s">
        <v>88</v>
      </c>
      <c r="E32" s="14" t="s">
        <v>215</v>
      </c>
      <c r="F32" s="14" t="s">
        <v>348</v>
      </c>
      <c r="G32" s="14" t="s">
        <v>348</v>
      </c>
      <c r="H32" s="5" t="s">
        <v>230</v>
      </c>
      <c r="I32" s="5" t="s">
        <v>311</v>
      </c>
      <c r="J32" s="5" t="s">
        <v>300</v>
      </c>
      <c r="K32" s="5" t="s">
        <v>241</v>
      </c>
      <c r="L32" s="5" t="s">
        <v>91</v>
      </c>
      <c r="M32" s="11">
        <v>19500</v>
      </c>
      <c r="N32" s="11" t="s">
        <v>252</v>
      </c>
      <c r="O32" s="13">
        <f>7673.47/14*30</f>
        <v>16443.150000000001</v>
      </c>
      <c r="P32" s="11" t="s">
        <v>252</v>
      </c>
      <c r="Q32" s="11">
        <v>1</v>
      </c>
      <c r="R32" s="11">
        <v>1</v>
      </c>
      <c r="S32" s="11">
        <v>1</v>
      </c>
      <c r="T32" s="11">
        <v>1</v>
      </c>
      <c r="U32" s="11">
        <v>25</v>
      </c>
      <c r="V32" s="11">
        <v>25</v>
      </c>
      <c r="W32" s="11">
        <v>1</v>
      </c>
      <c r="X32" s="11">
        <v>1</v>
      </c>
      <c r="Y32" s="11">
        <v>1</v>
      </c>
      <c r="Z32" s="11">
        <v>1</v>
      </c>
      <c r="AA32" s="11">
        <v>1</v>
      </c>
      <c r="AB32" s="11">
        <v>1</v>
      </c>
      <c r="AC32" s="11">
        <v>1</v>
      </c>
      <c r="AD32" s="14" t="s">
        <v>257</v>
      </c>
      <c r="AE32" s="12">
        <f t="shared" si="0"/>
        <v>46203</v>
      </c>
      <c r="AF32" s="11" t="s">
        <v>355</v>
      </c>
    </row>
    <row r="33" spans="1:32" s="11" customFormat="1">
      <c r="A33" s="11">
        <v>2026</v>
      </c>
      <c r="B33" s="12">
        <f t="shared" si="1"/>
        <v>46113</v>
      </c>
      <c r="C33" s="12">
        <f t="shared" si="2"/>
        <v>46203</v>
      </c>
      <c r="D33" s="11" t="s">
        <v>88</v>
      </c>
      <c r="E33" s="11" t="s">
        <v>225</v>
      </c>
      <c r="F33" s="11" t="s">
        <v>226</v>
      </c>
      <c r="G33" s="11" t="s">
        <v>226</v>
      </c>
      <c r="H33" s="5" t="s">
        <v>230</v>
      </c>
      <c r="I33" s="5" t="s">
        <v>247</v>
      </c>
      <c r="J33" s="5" t="s">
        <v>248</v>
      </c>
      <c r="K33" s="5" t="s">
        <v>249</v>
      </c>
      <c r="L33" s="5" t="s">
        <v>91</v>
      </c>
      <c r="M33" s="11">
        <v>13400</v>
      </c>
      <c r="N33" s="11" t="s">
        <v>252</v>
      </c>
      <c r="O33" s="13">
        <f t="shared" ref="O33:O44" si="6">5471.2/14*30</f>
        <v>11724</v>
      </c>
      <c r="P33" s="11" t="s">
        <v>252</v>
      </c>
      <c r="Q33" s="11">
        <v>1</v>
      </c>
      <c r="R33" s="11">
        <v>1</v>
      </c>
      <c r="S33" s="11">
        <v>1</v>
      </c>
      <c r="T33" s="11">
        <v>1</v>
      </c>
      <c r="U33" s="11">
        <v>26</v>
      </c>
      <c r="V33" s="11">
        <v>26</v>
      </c>
      <c r="W33" s="11">
        <v>1</v>
      </c>
      <c r="X33" s="11">
        <v>1</v>
      </c>
      <c r="Y33" s="11">
        <v>1</v>
      </c>
      <c r="Z33" s="11">
        <v>1</v>
      </c>
      <c r="AA33" s="11">
        <v>1</v>
      </c>
      <c r="AB33" s="11">
        <v>1</v>
      </c>
      <c r="AC33" s="11">
        <v>1</v>
      </c>
      <c r="AD33" s="11" t="s">
        <v>257</v>
      </c>
      <c r="AE33" s="12">
        <f t="shared" si="0"/>
        <v>46203</v>
      </c>
      <c r="AF33" s="11" t="s">
        <v>355</v>
      </c>
    </row>
    <row r="34" spans="1:32" s="11" customFormat="1">
      <c r="A34" s="11">
        <v>2026</v>
      </c>
      <c r="B34" s="12">
        <f t="shared" si="1"/>
        <v>46113</v>
      </c>
      <c r="C34" s="12">
        <f t="shared" si="2"/>
        <v>46203</v>
      </c>
      <c r="D34" s="11" t="s">
        <v>88</v>
      </c>
      <c r="E34" s="14" t="s">
        <v>225</v>
      </c>
      <c r="F34" s="14" t="s">
        <v>226</v>
      </c>
      <c r="G34" s="14" t="s">
        <v>226</v>
      </c>
      <c r="H34" s="5" t="s">
        <v>230</v>
      </c>
      <c r="I34" s="5" t="s">
        <v>282</v>
      </c>
      <c r="J34" s="5" t="s">
        <v>283</v>
      </c>
      <c r="K34" s="5" t="s">
        <v>284</v>
      </c>
      <c r="L34" s="5" t="s">
        <v>92</v>
      </c>
      <c r="M34" s="11">
        <v>13400</v>
      </c>
      <c r="N34" s="14" t="s">
        <v>252</v>
      </c>
      <c r="O34" s="13">
        <f t="shared" si="6"/>
        <v>11724</v>
      </c>
      <c r="P34" s="14" t="s">
        <v>252</v>
      </c>
      <c r="Q34" s="11">
        <v>1</v>
      </c>
      <c r="R34" s="11">
        <v>1</v>
      </c>
      <c r="S34" s="11">
        <v>1</v>
      </c>
      <c r="T34" s="11">
        <v>1</v>
      </c>
      <c r="U34" s="11">
        <v>27</v>
      </c>
      <c r="V34" s="11">
        <v>27</v>
      </c>
      <c r="W34" s="11">
        <v>1</v>
      </c>
      <c r="X34" s="11">
        <v>1</v>
      </c>
      <c r="Y34" s="11">
        <v>1</v>
      </c>
      <c r="Z34" s="11">
        <v>1</v>
      </c>
      <c r="AA34" s="11">
        <v>1</v>
      </c>
      <c r="AB34" s="11">
        <v>1</v>
      </c>
      <c r="AC34" s="11">
        <v>1</v>
      </c>
      <c r="AD34" s="14" t="s">
        <v>257</v>
      </c>
      <c r="AE34" s="12">
        <f t="shared" si="0"/>
        <v>46203</v>
      </c>
      <c r="AF34" s="11" t="s">
        <v>355</v>
      </c>
    </row>
    <row r="35" spans="1:32" s="11" customFormat="1">
      <c r="A35" s="11">
        <v>2026</v>
      </c>
      <c r="B35" s="12">
        <f t="shared" si="1"/>
        <v>46113</v>
      </c>
      <c r="C35" s="12">
        <f t="shared" si="2"/>
        <v>46203</v>
      </c>
      <c r="D35" s="11" t="s">
        <v>88</v>
      </c>
      <c r="E35" s="11" t="s">
        <v>225</v>
      </c>
      <c r="F35" s="11" t="s">
        <v>226</v>
      </c>
      <c r="G35" s="11" t="s">
        <v>226</v>
      </c>
      <c r="H35" s="5" t="s">
        <v>230</v>
      </c>
      <c r="I35" s="5" t="s">
        <v>285</v>
      </c>
      <c r="J35" s="5" t="s">
        <v>286</v>
      </c>
      <c r="K35" s="5" t="s">
        <v>234</v>
      </c>
      <c r="L35" s="5" t="s">
        <v>91</v>
      </c>
      <c r="M35" s="11">
        <v>13400</v>
      </c>
      <c r="N35" s="11" t="s">
        <v>252</v>
      </c>
      <c r="O35" s="13">
        <f t="shared" si="6"/>
        <v>11724</v>
      </c>
      <c r="P35" s="11" t="s">
        <v>252</v>
      </c>
      <c r="Q35" s="11">
        <v>1</v>
      </c>
      <c r="R35" s="11">
        <v>1</v>
      </c>
      <c r="S35" s="11">
        <v>1</v>
      </c>
      <c r="T35" s="11">
        <v>1</v>
      </c>
      <c r="U35" s="11">
        <v>28</v>
      </c>
      <c r="V35" s="11">
        <v>28</v>
      </c>
      <c r="W35" s="11">
        <v>1</v>
      </c>
      <c r="X35" s="11">
        <v>1</v>
      </c>
      <c r="Y35" s="11">
        <v>1</v>
      </c>
      <c r="Z35" s="11">
        <v>1</v>
      </c>
      <c r="AA35" s="11">
        <v>1</v>
      </c>
      <c r="AB35" s="11">
        <v>1</v>
      </c>
      <c r="AC35" s="11">
        <v>1</v>
      </c>
      <c r="AD35" s="11" t="s">
        <v>257</v>
      </c>
      <c r="AE35" s="12">
        <f t="shared" si="0"/>
        <v>46203</v>
      </c>
      <c r="AF35" s="11" t="s">
        <v>355</v>
      </c>
    </row>
    <row r="36" spans="1:32" s="11" customFormat="1">
      <c r="A36" s="11">
        <v>2026</v>
      </c>
      <c r="B36" s="12">
        <f t="shared" si="1"/>
        <v>46113</v>
      </c>
      <c r="C36" s="12">
        <f t="shared" si="2"/>
        <v>46203</v>
      </c>
      <c r="D36" s="11" t="s">
        <v>88</v>
      </c>
      <c r="E36" s="11" t="s">
        <v>225</v>
      </c>
      <c r="F36" s="11" t="s">
        <v>226</v>
      </c>
      <c r="G36" s="11" t="s">
        <v>226</v>
      </c>
      <c r="H36" s="6" t="s">
        <v>230</v>
      </c>
      <c r="I36" s="6" t="s">
        <v>287</v>
      </c>
      <c r="J36" s="6" t="s">
        <v>241</v>
      </c>
      <c r="K36" s="6" t="s">
        <v>288</v>
      </c>
      <c r="L36" s="6" t="s">
        <v>91</v>
      </c>
      <c r="M36" s="11">
        <v>13400</v>
      </c>
      <c r="N36" s="11" t="s">
        <v>252</v>
      </c>
      <c r="O36" s="13">
        <f t="shared" si="6"/>
        <v>11724</v>
      </c>
      <c r="P36" s="11" t="s">
        <v>252</v>
      </c>
      <c r="Q36" s="11">
        <v>1</v>
      </c>
      <c r="R36" s="11">
        <v>1</v>
      </c>
      <c r="S36" s="11">
        <v>1</v>
      </c>
      <c r="T36" s="11">
        <v>1</v>
      </c>
      <c r="U36" s="11">
        <v>29</v>
      </c>
      <c r="V36" s="11">
        <v>29</v>
      </c>
      <c r="W36" s="11">
        <v>1</v>
      </c>
      <c r="X36" s="11">
        <v>1</v>
      </c>
      <c r="Y36" s="11">
        <v>1</v>
      </c>
      <c r="Z36" s="11">
        <v>1</v>
      </c>
      <c r="AA36" s="11">
        <v>1</v>
      </c>
      <c r="AB36" s="11">
        <v>1</v>
      </c>
      <c r="AC36" s="11">
        <v>1</v>
      </c>
      <c r="AD36" s="11" t="s">
        <v>257</v>
      </c>
      <c r="AE36" s="12">
        <f t="shared" si="0"/>
        <v>46203</v>
      </c>
      <c r="AF36" s="11" t="s">
        <v>355</v>
      </c>
    </row>
    <row r="37" spans="1:32" s="11" customFormat="1">
      <c r="A37" s="11">
        <v>2026</v>
      </c>
      <c r="B37" s="12">
        <f t="shared" si="1"/>
        <v>46113</v>
      </c>
      <c r="C37" s="12">
        <f t="shared" si="2"/>
        <v>46203</v>
      </c>
      <c r="D37" s="11" t="s">
        <v>88</v>
      </c>
      <c r="E37" s="11" t="s">
        <v>225</v>
      </c>
      <c r="F37" s="11" t="s">
        <v>226</v>
      </c>
      <c r="G37" s="11" t="s">
        <v>226</v>
      </c>
      <c r="H37" s="6" t="s">
        <v>230</v>
      </c>
      <c r="I37" s="6" t="s">
        <v>303</v>
      </c>
      <c r="J37" s="6" t="s">
        <v>237</v>
      </c>
      <c r="K37" s="6" t="s">
        <v>242</v>
      </c>
      <c r="L37" s="6" t="s">
        <v>91</v>
      </c>
      <c r="M37" s="11">
        <v>13400</v>
      </c>
      <c r="N37" s="11" t="s">
        <v>252</v>
      </c>
      <c r="O37" s="13">
        <f t="shared" si="6"/>
        <v>11724</v>
      </c>
      <c r="P37" s="11" t="s">
        <v>252</v>
      </c>
      <c r="Q37" s="11">
        <v>1</v>
      </c>
      <c r="R37" s="11">
        <v>1</v>
      </c>
      <c r="S37" s="11">
        <v>1</v>
      </c>
      <c r="T37" s="11">
        <v>1</v>
      </c>
      <c r="U37" s="11">
        <v>30</v>
      </c>
      <c r="V37" s="11">
        <v>30</v>
      </c>
      <c r="W37" s="11">
        <v>1</v>
      </c>
      <c r="X37" s="11">
        <v>1</v>
      </c>
      <c r="Y37" s="11">
        <v>1</v>
      </c>
      <c r="Z37" s="11">
        <v>1</v>
      </c>
      <c r="AA37" s="11">
        <v>1</v>
      </c>
      <c r="AB37" s="11">
        <v>1</v>
      </c>
      <c r="AC37" s="11">
        <v>1</v>
      </c>
      <c r="AD37" s="11" t="s">
        <v>257</v>
      </c>
      <c r="AE37" s="12">
        <f t="shared" si="0"/>
        <v>46203</v>
      </c>
      <c r="AF37" s="11" t="s">
        <v>355</v>
      </c>
    </row>
    <row r="38" spans="1:32" s="11" customFormat="1">
      <c r="A38" s="11">
        <v>2026</v>
      </c>
      <c r="B38" s="12">
        <f t="shared" si="1"/>
        <v>46113</v>
      </c>
      <c r="C38" s="12">
        <f t="shared" si="2"/>
        <v>46203</v>
      </c>
      <c r="D38" s="11" t="s">
        <v>88</v>
      </c>
      <c r="E38" s="11" t="s">
        <v>225</v>
      </c>
      <c r="F38" s="11" t="s">
        <v>226</v>
      </c>
      <c r="G38" s="11" t="s">
        <v>226</v>
      </c>
      <c r="H38" s="6" t="s">
        <v>230</v>
      </c>
      <c r="I38" s="5" t="s">
        <v>353</v>
      </c>
      <c r="J38" s="5" t="s">
        <v>250</v>
      </c>
      <c r="K38" s="5" t="s">
        <v>354</v>
      </c>
      <c r="L38" s="6" t="s">
        <v>91</v>
      </c>
      <c r="M38" s="11">
        <v>13400</v>
      </c>
      <c r="N38" s="11" t="s">
        <v>252</v>
      </c>
      <c r="O38" s="13">
        <f t="shared" si="6"/>
        <v>11724</v>
      </c>
      <c r="P38" s="11" t="s">
        <v>252</v>
      </c>
      <c r="Q38" s="11">
        <v>1</v>
      </c>
      <c r="R38" s="11">
        <v>1</v>
      </c>
      <c r="S38" s="11">
        <v>1</v>
      </c>
      <c r="T38" s="11">
        <v>1</v>
      </c>
      <c r="U38" s="11">
        <v>31</v>
      </c>
      <c r="V38" s="11">
        <v>31</v>
      </c>
      <c r="W38" s="11">
        <v>1</v>
      </c>
      <c r="X38" s="11">
        <v>1</v>
      </c>
      <c r="Y38" s="11">
        <v>1</v>
      </c>
      <c r="Z38" s="11">
        <v>1</v>
      </c>
      <c r="AA38" s="11">
        <v>1</v>
      </c>
      <c r="AB38" s="11">
        <v>1</v>
      </c>
      <c r="AC38" s="11">
        <v>1</v>
      </c>
      <c r="AD38" s="11" t="s">
        <v>257</v>
      </c>
      <c r="AE38" s="12">
        <f t="shared" si="0"/>
        <v>46203</v>
      </c>
      <c r="AF38" s="11" t="s">
        <v>355</v>
      </c>
    </row>
    <row r="39" spans="1:32" s="11" customFormat="1">
      <c r="A39" s="11">
        <v>2026</v>
      </c>
      <c r="B39" s="12">
        <f t="shared" si="1"/>
        <v>46113</v>
      </c>
      <c r="C39" s="12">
        <f t="shared" si="2"/>
        <v>46203</v>
      </c>
      <c r="D39" s="11" t="s">
        <v>88</v>
      </c>
      <c r="E39" s="11" t="s">
        <v>225</v>
      </c>
      <c r="F39" s="11" t="s">
        <v>226</v>
      </c>
      <c r="G39" s="11" t="s">
        <v>226</v>
      </c>
      <c r="H39" s="6" t="s">
        <v>230</v>
      </c>
      <c r="I39" s="6" t="s">
        <v>304</v>
      </c>
      <c r="J39" s="6" t="s">
        <v>305</v>
      </c>
      <c r="K39" s="6" t="s">
        <v>306</v>
      </c>
      <c r="L39" s="6" t="s">
        <v>91</v>
      </c>
      <c r="M39" s="11">
        <v>13400</v>
      </c>
      <c r="N39" s="11" t="s">
        <v>252</v>
      </c>
      <c r="O39" s="13">
        <f t="shared" si="6"/>
        <v>11724</v>
      </c>
      <c r="P39" s="11" t="s">
        <v>252</v>
      </c>
      <c r="Q39" s="11">
        <v>1</v>
      </c>
      <c r="R39" s="11">
        <v>1</v>
      </c>
      <c r="S39" s="11">
        <v>1</v>
      </c>
      <c r="T39" s="11">
        <v>1</v>
      </c>
      <c r="U39" s="11">
        <v>32</v>
      </c>
      <c r="V39" s="11">
        <v>32</v>
      </c>
      <c r="W39" s="11">
        <v>1</v>
      </c>
      <c r="X39" s="11">
        <v>1</v>
      </c>
      <c r="Y39" s="11">
        <v>1</v>
      </c>
      <c r="Z39" s="11">
        <v>1</v>
      </c>
      <c r="AA39" s="11">
        <v>1</v>
      </c>
      <c r="AB39" s="11">
        <v>1</v>
      </c>
      <c r="AC39" s="11">
        <v>1</v>
      </c>
      <c r="AD39" s="11" t="s">
        <v>257</v>
      </c>
      <c r="AE39" s="12">
        <f t="shared" si="0"/>
        <v>46203</v>
      </c>
      <c r="AF39" s="11" t="s">
        <v>355</v>
      </c>
    </row>
    <row r="40" spans="1:32" s="11" customFormat="1">
      <c r="A40" s="11">
        <v>2026</v>
      </c>
      <c r="B40" s="12">
        <f t="shared" si="1"/>
        <v>46113</v>
      </c>
      <c r="C40" s="12">
        <f t="shared" si="2"/>
        <v>46203</v>
      </c>
      <c r="D40" s="11" t="s">
        <v>88</v>
      </c>
      <c r="E40" s="11" t="s">
        <v>225</v>
      </c>
      <c r="F40" s="11" t="s">
        <v>226</v>
      </c>
      <c r="G40" s="11" t="s">
        <v>226</v>
      </c>
      <c r="H40" s="6" t="s">
        <v>230</v>
      </c>
      <c r="I40" s="6" t="s">
        <v>312</v>
      </c>
      <c r="J40" s="6" t="s">
        <v>233</v>
      </c>
      <c r="K40" s="6" t="s">
        <v>313</v>
      </c>
      <c r="L40" s="6" t="s">
        <v>91</v>
      </c>
      <c r="M40" s="11">
        <v>13400</v>
      </c>
      <c r="N40" s="11" t="s">
        <v>252</v>
      </c>
      <c r="O40" s="13">
        <f t="shared" si="6"/>
        <v>11724</v>
      </c>
      <c r="P40" s="11" t="s">
        <v>252</v>
      </c>
      <c r="Q40" s="11">
        <v>1</v>
      </c>
      <c r="R40" s="11">
        <v>1</v>
      </c>
      <c r="S40" s="11">
        <v>1</v>
      </c>
      <c r="T40" s="11">
        <v>1</v>
      </c>
      <c r="U40" s="11">
        <v>33</v>
      </c>
      <c r="V40" s="11">
        <v>33</v>
      </c>
      <c r="W40" s="11">
        <v>1</v>
      </c>
      <c r="X40" s="11">
        <v>1</v>
      </c>
      <c r="Y40" s="11">
        <v>1</v>
      </c>
      <c r="Z40" s="11">
        <v>1</v>
      </c>
      <c r="AA40" s="11">
        <v>1</v>
      </c>
      <c r="AB40" s="11">
        <v>1</v>
      </c>
      <c r="AC40" s="11">
        <v>1</v>
      </c>
      <c r="AD40" s="11" t="s">
        <v>257</v>
      </c>
      <c r="AE40" s="12">
        <f t="shared" si="0"/>
        <v>46203</v>
      </c>
      <c r="AF40" s="11" t="s">
        <v>355</v>
      </c>
    </row>
    <row r="41" spans="1:32" s="11" customFormat="1">
      <c r="A41" s="11">
        <v>2026</v>
      </c>
      <c r="B41" s="12">
        <f t="shared" si="1"/>
        <v>46113</v>
      </c>
      <c r="C41" s="12">
        <f t="shared" si="2"/>
        <v>46203</v>
      </c>
      <c r="D41" s="11" t="s">
        <v>88</v>
      </c>
      <c r="E41" s="11" t="s">
        <v>225</v>
      </c>
      <c r="F41" s="11" t="s">
        <v>226</v>
      </c>
      <c r="G41" s="11" t="s">
        <v>226</v>
      </c>
      <c r="H41" s="6" t="s">
        <v>230</v>
      </c>
      <c r="I41" s="6" t="s">
        <v>335</v>
      </c>
      <c r="J41" s="6" t="s">
        <v>336</v>
      </c>
      <c r="K41" s="6" t="s">
        <v>337</v>
      </c>
      <c r="L41" s="6" t="s">
        <v>91</v>
      </c>
      <c r="M41" s="11">
        <v>13400</v>
      </c>
      <c r="N41" s="11" t="s">
        <v>252</v>
      </c>
      <c r="O41" s="13">
        <f t="shared" si="6"/>
        <v>11724</v>
      </c>
      <c r="P41" s="11" t="s">
        <v>252</v>
      </c>
      <c r="Q41" s="11">
        <v>1</v>
      </c>
      <c r="R41" s="11">
        <v>1</v>
      </c>
      <c r="S41" s="11">
        <v>1</v>
      </c>
      <c r="T41" s="11">
        <v>1</v>
      </c>
      <c r="U41" s="11">
        <v>34</v>
      </c>
      <c r="V41" s="11">
        <v>34</v>
      </c>
      <c r="W41" s="11">
        <v>1</v>
      </c>
      <c r="X41" s="11">
        <v>1</v>
      </c>
      <c r="Y41" s="11">
        <v>1</v>
      </c>
      <c r="Z41" s="11">
        <v>1</v>
      </c>
      <c r="AA41" s="11">
        <v>1</v>
      </c>
      <c r="AB41" s="11">
        <v>1</v>
      </c>
      <c r="AC41" s="11">
        <v>1</v>
      </c>
      <c r="AD41" s="11" t="s">
        <v>257</v>
      </c>
      <c r="AE41" s="12">
        <f t="shared" si="0"/>
        <v>46203</v>
      </c>
      <c r="AF41" s="11" t="s">
        <v>355</v>
      </c>
    </row>
    <row r="42" spans="1:32" s="11" customFormat="1">
      <c r="A42" s="11">
        <v>2026</v>
      </c>
      <c r="B42" s="12">
        <f t="shared" si="1"/>
        <v>46113</v>
      </c>
      <c r="C42" s="12">
        <f t="shared" si="2"/>
        <v>46203</v>
      </c>
      <c r="D42" s="11" t="s">
        <v>88</v>
      </c>
      <c r="E42" s="11" t="s">
        <v>225</v>
      </c>
      <c r="F42" s="11" t="s">
        <v>226</v>
      </c>
      <c r="G42" s="11" t="s">
        <v>226</v>
      </c>
      <c r="H42" s="6" t="s">
        <v>230</v>
      </c>
      <c r="I42" s="6" t="s">
        <v>338</v>
      </c>
      <c r="J42" s="6" t="s">
        <v>339</v>
      </c>
      <c r="K42" s="6" t="s">
        <v>340</v>
      </c>
      <c r="L42" s="6" t="s">
        <v>91</v>
      </c>
      <c r="M42" s="11">
        <v>13400</v>
      </c>
      <c r="N42" s="11" t="s">
        <v>252</v>
      </c>
      <c r="O42" s="13">
        <f t="shared" si="6"/>
        <v>11724</v>
      </c>
      <c r="P42" s="11" t="s">
        <v>252</v>
      </c>
      <c r="Q42" s="11">
        <v>1</v>
      </c>
      <c r="R42" s="11">
        <v>1</v>
      </c>
      <c r="S42" s="11">
        <v>1</v>
      </c>
      <c r="T42" s="11">
        <v>1</v>
      </c>
      <c r="U42" s="11">
        <v>35</v>
      </c>
      <c r="V42" s="11">
        <v>35</v>
      </c>
      <c r="W42" s="11">
        <v>1</v>
      </c>
      <c r="X42" s="11">
        <v>1</v>
      </c>
      <c r="Y42" s="11">
        <v>1</v>
      </c>
      <c r="Z42" s="11">
        <v>1</v>
      </c>
      <c r="AA42" s="11">
        <v>1</v>
      </c>
      <c r="AB42" s="11">
        <v>1</v>
      </c>
      <c r="AC42" s="11">
        <v>1</v>
      </c>
      <c r="AD42" s="11" t="s">
        <v>257</v>
      </c>
      <c r="AE42" s="12">
        <f t="shared" si="0"/>
        <v>46203</v>
      </c>
      <c r="AF42" s="11" t="s">
        <v>355</v>
      </c>
    </row>
    <row r="43" spans="1:32" s="11" customFormat="1">
      <c r="A43" s="11">
        <v>2026</v>
      </c>
      <c r="B43" s="12">
        <f t="shared" si="1"/>
        <v>46113</v>
      </c>
      <c r="C43" s="12">
        <f t="shared" si="2"/>
        <v>46203</v>
      </c>
      <c r="D43" s="11" t="s">
        <v>88</v>
      </c>
      <c r="E43" s="11" t="s">
        <v>318</v>
      </c>
      <c r="F43" s="11" t="s">
        <v>319</v>
      </c>
      <c r="G43" s="11" t="s">
        <v>226</v>
      </c>
      <c r="H43" s="6" t="s">
        <v>230</v>
      </c>
      <c r="I43" s="6" t="s">
        <v>320</v>
      </c>
      <c r="J43" s="6" t="s">
        <v>236</v>
      </c>
      <c r="K43" s="6" t="s">
        <v>321</v>
      </c>
      <c r="L43" s="6" t="s">
        <v>91</v>
      </c>
      <c r="M43" s="11">
        <v>13400</v>
      </c>
      <c r="N43" s="11" t="s">
        <v>252</v>
      </c>
      <c r="O43" s="13">
        <f t="shared" si="6"/>
        <v>11724</v>
      </c>
      <c r="P43" s="11" t="s">
        <v>252</v>
      </c>
      <c r="Q43" s="11">
        <v>1</v>
      </c>
      <c r="R43" s="11">
        <v>1</v>
      </c>
      <c r="S43" s="11">
        <v>1</v>
      </c>
      <c r="T43" s="11">
        <v>1</v>
      </c>
      <c r="U43" s="11">
        <v>36</v>
      </c>
      <c r="V43" s="11">
        <v>36</v>
      </c>
      <c r="W43" s="11">
        <v>1</v>
      </c>
      <c r="X43" s="11">
        <v>1</v>
      </c>
      <c r="Y43" s="11">
        <v>1</v>
      </c>
      <c r="Z43" s="11">
        <v>1</v>
      </c>
      <c r="AA43" s="11">
        <v>1</v>
      </c>
      <c r="AB43" s="11">
        <v>1</v>
      </c>
      <c r="AC43" s="11">
        <v>1</v>
      </c>
      <c r="AD43" s="11" t="s">
        <v>257</v>
      </c>
      <c r="AE43" s="12">
        <f t="shared" si="0"/>
        <v>46203</v>
      </c>
      <c r="AF43" s="11" t="s">
        <v>355</v>
      </c>
    </row>
    <row r="44" spans="1:32" s="11" customFormat="1">
      <c r="A44" s="11">
        <v>2026</v>
      </c>
      <c r="B44" s="12">
        <f t="shared" si="1"/>
        <v>46113</v>
      </c>
      <c r="C44" s="12">
        <f t="shared" si="2"/>
        <v>46203</v>
      </c>
      <c r="D44" s="11" t="s">
        <v>88</v>
      </c>
      <c r="E44" s="11" t="s">
        <v>341</v>
      </c>
      <c r="F44" s="11" t="s">
        <v>342</v>
      </c>
      <c r="G44" s="11" t="s">
        <v>226</v>
      </c>
      <c r="H44" s="6" t="s">
        <v>230</v>
      </c>
      <c r="I44" s="6" t="s">
        <v>343</v>
      </c>
      <c r="J44" s="6" t="s">
        <v>344</v>
      </c>
      <c r="K44" s="6" t="s">
        <v>345</v>
      </c>
      <c r="L44" s="6" t="s">
        <v>91</v>
      </c>
      <c r="M44" s="11">
        <v>13400</v>
      </c>
      <c r="N44" s="11" t="s">
        <v>252</v>
      </c>
      <c r="O44" s="13">
        <f t="shared" si="6"/>
        <v>11724</v>
      </c>
      <c r="P44" s="11" t="s">
        <v>252</v>
      </c>
      <c r="Q44" s="11">
        <v>1</v>
      </c>
      <c r="R44" s="11">
        <v>1</v>
      </c>
      <c r="S44" s="11">
        <v>1</v>
      </c>
      <c r="T44" s="11">
        <v>1</v>
      </c>
      <c r="U44" s="11">
        <v>37</v>
      </c>
      <c r="V44" s="11">
        <v>37</v>
      </c>
      <c r="W44" s="11">
        <v>1</v>
      </c>
      <c r="X44" s="11">
        <v>1</v>
      </c>
      <c r="Y44" s="11">
        <v>1</v>
      </c>
      <c r="Z44" s="11">
        <v>1</v>
      </c>
      <c r="AA44" s="11">
        <v>1</v>
      </c>
      <c r="AB44" s="11">
        <v>1</v>
      </c>
      <c r="AC44" s="11">
        <v>1</v>
      </c>
      <c r="AD44" s="11" t="s">
        <v>257</v>
      </c>
      <c r="AE44" s="12">
        <f t="shared" si="0"/>
        <v>46203</v>
      </c>
      <c r="AF44" s="11" t="s">
        <v>355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2">
      <formula1>Hidden_13</formula1>
    </dataValidation>
    <dataValidation type="list" allowBlank="1" showErrorMessage="1" sqref="L8:L19 L21 L23:L192">
      <formula1>Hidden_211</formula1>
    </dataValidation>
    <dataValidation type="list" allowBlank="1" showErrorMessage="1" sqref="L20 L22">
      <formula1>Hidden_18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41" sqref="G41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2" sqref="C42:C4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E43" sqref="E43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0"/>
  <sheetViews>
    <sheetView topLeftCell="A3" workbookViewId="0">
      <selection activeCell="I38" sqref="I38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253</v>
      </c>
      <c r="C4">
        <f>+'Reporte de Formatos'!M8*2</f>
        <v>86000</v>
      </c>
      <c r="D4">
        <f>+C4-15381.52</f>
        <v>70618.48</v>
      </c>
      <c r="E4" t="s">
        <v>254</v>
      </c>
      <c r="F4" t="s">
        <v>255</v>
      </c>
    </row>
    <row r="5" spans="1:6">
      <c r="A5">
        <v>2</v>
      </c>
      <c r="B5" t="s">
        <v>253</v>
      </c>
      <c r="C5" s="7">
        <f>+'Reporte de Formatos'!M9*2</f>
        <v>28400</v>
      </c>
      <c r="D5">
        <f>+C5-3782.01</f>
        <v>24617.989999999998</v>
      </c>
      <c r="E5" t="s">
        <v>254</v>
      </c>
      <c r="F5" t="s">
        <v>255</v>
      </c>
    </row>
    <row r="6" spans="1:6">
      <c r="A6" s="7">
        <v>3</v>
      </c>
      <c r="B6" t="s">
        <v>253</v>
      </c>
      <c r="C6" s="7">
        <f>+'Reporte de Formatos'!M10*2</f>
        <v>28400</v>
      </c>
      <c r="D6">
        <f>+C6-3782.01</f>
        <v>24617.989999999998</v>
      </c>
      <c r="E6" t="s">
        <v>254</v>
      </c>
      <c r="F6" t="s">
        <v>255</v>
      </c>
    </row>
    <row r="7" spans="1:6">
      <c r="A7" s="7">
        <v>4</v>
      </c>
      <c r="B7" t="s">
        <v>253</v>
      </c>
      <c r="C7" s="7">
        <f>+'Reporte de Formatos'!M11*2</f>
        <v>51400</v>
      </c>
      <c r="D7">
        <f>+C7-6292.67</f>
        <v>45107.33</v>
      </c>
      <c r="E7" t="s">
        <v>254</v>
      </c>
      <c r="F7" t="s">
        <v>255</v>
      </c>
    </row>
    <row r="8" spans="1:6">
      <c r="A8" s="7">
        <v>5</v>
      </c>
      <c r="B8" t="s">
        <v>253</v>
      </c>
      <c r="C8" s="7">
        <f>+'Reporte de Formatos'!M12*2</f>
        <v>39000</v>
      </c>
      <c r="D8">
        <f>+C8-6292.67</f>
        <v>32707.33</v>
      </c>
      <c r="E8" t="s">
        <v>254</v>
      </c>
      <c r="F8" t="s">
        <v>255</v>
      </c>
    </row>
    <row r="9" spans="1:6">
      <c r="A9" s="7">
        <v>6</v>
      </c>
      <c r="B9" t="s">
        <v>253</v>
      </c>
      <c r="C9" s="7">
        <f>+'Reporte de Formatos'!M13*2</f>
        <v>35000</v>
      </c>
      <c r="D9">
        <f>+C9-5351.87</f>
        <v>29648.13</v>
      </c>
      <c r="E9" t="s">
        <v>254</v>
      </c>
      <c r="F9" t="s">
        <v>255</v>
      </c>
    </row>
    <row r="10" spans="1:6">
      <c r="A10" s="7">
        <v>7</v>
      </c>
      <c r="B10" t="s">
        <v>253</v>
      </c>
      <c r="C10" s="7">
        <f>+'Reporte de Formatos'!M14*2</f>
        <v>26800</v>
      </c>
      <c r="D10">
        <f>+C10-5351.87</f>
        <v>21448.13</v>
      </c>
      <c r="E10" t="s">
        <v>254</v>
      </c>
      <c r="F10" t="s">
        <v>255</v>
      </c>
    </row>
    <row r="11" spans="1:6">
      <c r="A11" s="7">
        <v>8</v>
      </c>
      <c r="B11" t="s">
        <v>253</v>
      </c>
      <c r="C11" s="7">
        <f>+'Reporte de Formatos'!M15*2</f>
        <v>26800</v>
      </c>
      <c r="D11">
        <f>+C11-3397.53</f>
        <v>23402.47</v>
      </c>
      <c r="E11" t="s">
        <v>254</v>
      </c>
      <c r="F11" t="s">
        <v>255</v>
      </c>
    </row>
    <row r="12" spans="1:6">
      <c r="A12" s="7">
        <v>9</v>
      </c>
      <c r="B12" t="s">
        <v>253</v>
      </c>
      <c r="C12" s="7">
        <f>+'Reporte de Formatos'!M16*2</f>
        <v>26800</v>
      </c>
      <c r="D12">
        <f t="shared" ref="D12:D15" si="0">+C12-3397.53</f>
        <v>23402.47</v>
      </c>
      <c r="E12" t="s">
        <v>254</v>
      </c>
      <c r="F12" t="s">
        <v>255</v>
      </c>
    </row>
    <row r="13" spans="1:6">
      <c r="A13" s="7">
        <v>10</v>
      </c>
      <c r="B13" t="s">
        <v>253</v>
      </c>
      <c r="C13" s="7">
        <f>+'Reporte de Formatos'!M17*2</f>
        <v>26800</v>
      </c>
      <c r="D13">
        <f t="shared" si="0"/>
        <v>23402.47</v>
      </c>
      <c r="E13" t="s">
        <v>254</v>
      </c>
      <c r="F13" t="s">
        <v>255</v>
      </c>
    </row>
    <row r="14" spans="1:6">
      <c r="A14" s="7">
        <v>11</v>
      </c>
      <c r="B14" t="s">
        <v>253</v>
      </c>
      <c r="C14" s="7">
        <f>+'Reporte de Formatos'!M18*2</f>
        <v>26800</v>
      </c>
      <c r="D14">
        <f t="shared" si="0"/>
        <v>23402.47</v>
      </c>
      <c r="E14" t="s">
        <v>254</v>
      </c>
      <c r="F14" t="s">
        <v>255</v>
      </c>
    </row>
    <row r="15" spans="1:6">
      <c r="A15" s="7">
        <v>12</v>
      </c>
      <c r="B15" t="s">
        <v>253</v>
      </c>
      <c r="C15" s="7">
        <f>+'Reporte de Formatos'!M19*2</f>
        <v>51400</v>
      </c>
      <c r="D15">
        <f t="shared" si="0"/>
        <v>48002.47</v>
      </c>
      <c r="E15" t="s">
        <v>254</v>
      </c>
      <c r="F15" t="s">
        <v>255</v>
      </c>
    </row>
    <row r="16" spans="1:6">
      <c r="A16" s="7">
        <v>13</v>
      </c>
      <c r="B16" t="s">
        <v>253</v>
      </c>
      <c r="C16" s="7">
        <f>+'Reporte de Formatos'!M20*2</f>
        <v>30800</v>
      </c>
      <c r="D16">
        <f>+C16-9209.15</f>
        <v>21590.85</v>
      </c>
      <c r="E16" t="s">
        <v>254</v>
      </c>
      <c r="F16" t="s">
        <v>255</v>
      </c>
    </row>
    <row r="17" spans="1:6">
      <c r="A17" s="7">
        <v>14</v>
      </c>
      <c r="B17" t="s">
        <v>253</v>
      </c>
      <c r="C17" s="7">
        <f>+'Reporte de Formatos'!M21*2</f>
        <v>30800</v>
      </c>
      <c r="D17">
        <f t="shared" ref="D17:D19" si="1">+C17-3782.01</f>
        <v>27017.989999999998</v>
      </c>
      <c r="E17" t="s">
        <v>254</v>
      </c>
      <c r="F17" t="s">
        <v>255</v>
      </c>
    </row>
    <row r="18" spans="1:6">
      <c r="A18" s="7">
        <v>15</v>
      </c>
      <c r="B18" t="s">
        <v>253</v>
      </c>
      <c r="C18" s="7">
        <f>+'Reporte de Formatos'!M22*2</f>
        <v>30800</v>
      </c>
      <c r="D18">
        <f t="shared" si="1"/>
        <v>27017.989999999998</v>
      </c>
      <c r="E18" t="s">
        <v>254</v>
      </c>
      <c r="F18" t="s">
        <v>255</v>
      </c>
    </row>
    <row r="19" spans="1:6">
      <c r="A19" s="7">
        <v>16</v>
      </c>
      <c r="B19" t="s">
        <v>253</v>
      </c>
      <c r="C19" s="7">
        <f>+'Reporte de Formatos'!M23*2</f>
        <v>26800</v>
      </c>
      <c r="D19">
        <f t="shared" si="1"/>
        <v>23017.989999999998</v>
      </c>
      <c r="E19" t="s">
        <v>254</v>
      </c>
      <c r="F19" t="s">
        <v>255</v>
      </c>
    </row>
    <row r="20" spans="1:6">
      <c r="A20" s="7">
        <v>17</v>
      </c>
      <c r="B20" t="s">
        <v>253</v>
      </c>
      <c r="C20" s="7">
        <f>+'Reporte de Formatos'!M24*2</f>
        <v>26800</v>
      </c>
      <c r="D20">
        <f>+C20-9209.15</f>
        <v>17590.849999999999</v>
      </c>
      <c r="E20" t="s">
        <v>254</v>
      </c>
      <c r="F20" t="s">
        <v>255</v>
      </c>
    </row>
    <row r="21" spans="1:6">
      <c r="A21" s="7">
        <v>18</v>
      </c>
      <c r="B21" t="s">
        <v>253</v>
      </c>
      <c r="C21" s="7">
        <f>+'Reporte de Formatos'!M25*2</f>
        <v>26800</v>
      </c>
      <c r="D21">
        <f t="shared" ref="D21:D26" si="2">+C21-3397.53</f>
        <v>23402.47</v>
      </c>
      <c r="E21" t="s">
        <v>254</v>
      </c>
      <c r="F21" t="s">
        <v>255</v>
      </c>
    </row>
    <row r="22" spans="1:6">
      <c r="A22" s="7">
        <v>19</v>
      </c>
      <c r="B22" t="s">
        <v>253</v>
      </c>
      <c r="C22" s="7">
        <f>+'Reporte de Formatos'!M26*2</f>
        <v>26800</v>
      </c>
      <c r="D22">
        <f t="shared" si="2"/>
        <v>23402.47</v>
      </c>
      <c r="E22" t="s">
        <v>254</v>
      </c>
      <c r="F22" t="s">
        <v>255</v>
      </c>
    </row>
    <row r="23" spans="1:6">
      <c r="A23" s="7">
        <v>20</v>
      </c>
      <c r="B23" t="s">
        <v>253</v>
      </c>
      <c r="C23" s="7">
        <f>+'Reporte de Formatos'!M27*2</f>
        <v>26800</v>
      </c>
      <c r="D23">
        <f t="shared" si="2"/>
        <v>23402.47</v>
      </c>
      <c r="E23" t="s">
        <v>254</v>
      </c>
      <c r="F23" t="s">
        <v>255</v>
      </c>
    </row>
    <row r="24" spans="1:6">
      <c r="A24" s="7">
        <v>21</v>
      </c>
      <c r="B24" t="s">
        <v>253</v>
      </c>
      <c r="C24" s="7">
        <f>+'Reporte de Formatos'!M28*2</f>
        <v>26800</v>
      </c>
      <c r="D24">
        <f t="shared" si="2"/>
        <v>23402.47</v>
      </c>
      <c r="E24" t="s">
        <v>254</v>
      </c>
      <c r="F24" t="s">
        <v>255</v>
      </c>
    </row>
    <row r="25" spans="1:6">
      <c r="A25" s="7">
        <v>22</v>
      </c>
      <c r="B25" t="s">
        <v>253</v>
      </c>
      <c r="C25" s="7">
        <f>+'Reporte de Formatos'!M29*2</f>
        <v>26800</v>
      </c>
      <c r="D25">
        <f t="shared" si="2"/>
        <v>23402.47</v>
      </c>
      <c r="E25" t="s">
        <v>254</v>
      </c>
      <c r="F25" t="s">
        <v>255</v>
      </c>
    </row>
    <row r="26" spans="1:6">
      <c r="A26" s="7">
        <v>23</v>
      </c>
      <c r="B26" t="s">
        <v>253</v>
      </c>
      <c r="C26" s="7">
        <f>+'Reporte de Formatos'!M30*2</f>
        <v>51400</v>
      </c>
      <c r="D26">
        <f t="shared" si="2"/>
        <v>48002.47</v>
      </c>
      <c r="E26" t="s">
        <v>254</v>
      </c>
      <c r="F26" t="s">
        <v>255</v>
      </c>
    </row>
    <row r="27" spans="1:6">
      <c r="A27" s="7">
        <v>24</v>
      </c>
      <c r="B27" t="s">
        <v>253</v>
      </c>
      <c r="C27" s="7">
        <f>+'Reporte de Formatos'!M31*2</f>
        <v>35000</v>
      </c>
      <c r="D27">
        <f>+C27-5351.87</f>
        <v>29648.13</v>
      </c>
      <c r="E27" t="s">
        <v>254</v>
      </c>
      <c r="F27" t="s">
        <v>255</v>
      </c>
    </row>
    <row r="28" spans="1:6">
      <c r="A28" s="7">
        <v>25</v>
      </c>
      <c r="B28" t="s">
        <v>253</v>
      </c>
      <c r="C28" s="7">
        <f>+'Reporte de Formatos'!M32*2</f>
        <v>39000</v>
      </c>
      <c r="D28">
        <f t="shared" ref="D28:D34" si="3">+C28-3397.53</f>
        <v>35602.47</v>
      </c>
      <c r="E28" t="s">
        <v>254</v>
      </c>
      <c r="F28" t="s">
        <v>255</v>
      </c>
    </row>
    <row r="29" spans="1:6">
      <c r="A29" s="7">
        <v>26</v>
      </c>
      <c r="B29" t="s">
        <v>253</v>
      </c>
      <c r="C29" s="7">
        <f>+'Reporte de Formatos'!M33*2</f>
        <v>26800</v>
      </c>
      <c r="D29">
        <f t="shared" si="3"/>
        <v>23402.47</v>
      </c>
      <c r="E29" t="s">
        <v>254</v>
      </c>
      <c r="F29" t="s">
        <v>255</v>
      </c>
    </row>
    <row r="30" spans="1:6">
      <c r="A30" s="7">
        <v>27</v>
      </c>
      <c r="B30" t="s">
        <v>253</v>
      </c>
      <c r="C30" s="7">
        <f>+'Reporte de Formatos'!M34*2</f>
        <v>26800</v>
      </c>
      <c r="D30">
        <f t="shared" si="3"/>
        <v>23402.47</v>
      </c>
      <c r="E30" t="s">
        <v>254</v>
      </c>
      <c r="F30" t="s">
        <v>255</v>
      </c>
    </row>
    <row r="31" spans="1:6">
      <c r="A31" s="7">
        <v>28</v>
      </c>
      <c r="B31" t="s">
        <v>253</v>
      </c>
      <c r="C31" s="7">
        <f>+'Reporte de Formatos'!M35*2</f>
        <v>26800</v>
      </c>
      <c r="D31">
        <f t="shared" si="3"/>
        <v>23402.47</v>
      </c>
      <c r="E31" t="s">
        <v>254</v>
      </c>
      <c r="F31" t="s">
        <v>255</v>
      </c>
    </row>
    <row r="32" spans="1:6">
      <c r="A32" s="7">
        <v>29</v>
      </c>
      <c r="B32" t="s">
        <v>253</v>
      </c>
      <c r="C32" s="7">
        <f>+'Reporte de Formatos'!M36*2</f>
        <v>26800</v>
      </c>
      <c r="D32">
        <f t="shared" si="3"/>
        <v>23402.47</v>
      </c>
      <c r="E32" t="s">
        <v>254</v>
      </c>
      <c r="F32" t="s">
        <v>255</v>
      </c>
    </row>
    <row r="33" spans="1:6">
      <c r="A33" s="7">
        <v>30</v>
      </c>
      <c r="B33" t="s">
        <v>253</v>
      </c>
      <c r="C33" s="7">
        <f>+'Reporte de Formatos'!M37*2</f>
        <v>26800</v>
      </c>
      <c r="D33">
        <f t="shared" si="3"/>
        <v>23402.47</v>
      </c>
      <c r="E33" t="s">
        <v>254</v>
      </c>
      <c r="F33" t="s">
        <v>255</v>
      </c>
    </row>
    <row r="34" spans="1:6">
      <c r="A34" s="7">
        <v>31</v>
      </c>
      <c r="B34" t="s">
        <v>253</v>
      </c>
      <c r="C34" s="7">
        <f>+'Reporte de Formatos'!M38*2</f>
        <v>26800</v>
      </c>
      <c r="D34">
        <f t="shared" si="3"/>
        <v>23402.47</v>
      </c>
      <c r="E34" t="s">
        <v>254</v>
      </c>
      <c r="F34" t="s">
        <v>255</v>
      </c>
    </row>
    <row r="35" spans="1:6">
      <c r="A35" s="7">
        <v>32</v>
      </c>
      <c r="B35" t="s">
        <v>253</v>
      </c>
      <c r="C35" s="7">
        <f>+'Reporte de Formatos'!M39*2</f>
        <v>26800</v>
      </c>
      <c r="D35">
        <f t="shared" ref="D35:D36" si="4">+C35-3397.53</f>
        <v>23402.47</v>
      </c>
      <c r="E35" t="s">
        <v>254</v>
      </c>
      <c r="F35" t="s">
        <v>255</v>
      </c>
    </row>
    <row r="36" spans="1:6">
      <c r="A36" s="7">
        <v>33</v>
      </c>
      <c r="B36" t="s">
        <v>253</v>
      </c>
      <c r="C36" s="7">
        <f>+'Reporte de Formatos'!M40*2</f>
        <v>26800</v>
      </c>
      <c r="D36">
        <f t="shared" si="4"/>
        <v>23402.47</v>
      </c>
      <c r="E36" t="s">
        <v>254</v>
      </c>
      <c r="F36" t="s">
        <v>255</v>
      </c>
    </row>
    <row r="37" spans="1:6">
      <c r="A37" s="7">
        <v>34</v>
      </c>
      <c r="B37" t="s">
        <v>253</v>
      </c>
      <c r="C37" s="7">
        <f>+'Reporte de Formatos'!M41*2</f>
        <v>26800</v>
      </c>
      <c r="D37">
        <f t="shared" ref="D37:D38" si="5">+C37-3397.53</f>
        <v>23402.47</v>
      </c>
      <c r="E37" t="s">
        <v>254</v>
      </c>
      <c r="F37" t="s">
        <v>255</v>
      </c>
    </row>
    <row r="38" spans="1:6">
      <c r="A38" s="7">
        <v>35</v>
      </c>
      <c r="B38" t="s">
        <v>253</v>
      </c>
      <c r="C38" s="7">
        <f>+'Reporte de Formatos'!M42*2</f>
        <v>26800</v>
      </c>
      <c r="D38">
        <f t="shared" si="5"/>
        <v>23402.47</v>
      </c>
      <c r="E38" t="s">
        <v>254</v>
      </c>
      <c r="F38" t="s">
        <v>255</v>
      </c>
    </row>
    <row r="39" spans="1:6">
      <c r="A39" s="7">
        <v>36</v>
      </c>
      <c r="B39" t="s">
        <v>253</v>
      </c>
      <c r="C39" s="7">
        <f>+'Reporte de Formatos'!M43*2</f>
        <v>26800</v>
      </c>
      <c r="D39">
        <f t="shared" ref="D39" si="6">+C39-3397.53</f>
        <v>23402.47</v>
      </c>
      <c r="E39" t="s">
        <v>254</v>
      </c>
      <c r="F39" t="s">
        <v>255</v>
      </c>
    </row>
    <row r="40" spans="1:6">
      <c r="A40" s="7">
        <v>37</v>
      </c>
      <c r="B40" s="7" t="s">
        <v>253</v>
      </c>
      <c r="C40" s="7">
        <f>+'Reporte de Formatos'!M44*2</f>
        <v>26800</v>
      </c>
      <c r="D40" s="7">
        <f t="shared" ref="D40" si="7">+C40-3397.53</f>
        <v>23402.47</v>
      </c>
      <c r="E40" s="7" t="s">
        <v>254</v>
      </c>
      <c r="F40" s="7" t="s">
        <v>255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0"/>
  <sheetViews>
    <sheetView topLeftCell="A3" workbookViewId="0">
      <selection activeCell="M34" sqref="M34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4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4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256</v>
      </c>
      <c r="C4" s="3">
        <f>+'Reporte de Formatos'!M8/30*20*0.6</f>
        <v>17199.999999999996</v>
      </c>
      <c r="D4" s="4">
        <f>+C4-1481.73</f>
        <v>15718.269999999997</v>
      </c>
      <c r="E4" t="s">
        <v>252</v>
      </c>
      <c r="F4" t="s">
        <v>255</v>
      </c>
    </row>
    <row r="5" spans="1:6">
      <c r="A5">
        <v>2</v>
      </c>
      <c r="B5" t="s">
        <v>256</v>
      </c>
      <c r="C5" s="3">
        <f>+'Reporte de Formatos'!M9/30*20*0.6</f>
        <v>5679.9999999999991</v>
      </c>
      <c r="D5" s="4">
        <f>+C5-213.07</f>
        <v>5466.9299999999994</v>
      </c>
      <c r="E5" t="s">
        <v>252</v>
      </c>
      <c r="F5" t="s">
        <v>255</v>
      </c>
    </row>
    <row r="6" spans="1:6">
      <c r="A6" s="7">
        <v>3</v>
      </c>
      <c r="B6" t="s">
        <v>256</v>
      </c>
      <c r="C6" s="3">
        <f>+'Reporte de Formatos'!M10/30*20*0.6</f>
        <v>5679.9999999999991</v>
      </c>
      <c r="D6" s="4">
        <f>+C6-213.07</f>
        <v>5466.9299999999994</v>
      </c>
      <c r="E6" t="s">
        <v>252</v>
      </c>
      <c r="F6" t="s">
        <v>255</v>
      </c>
    </row>
    <row r="7" spans="1:6">
      <c r="A7" s="7">
        <v>4</v>
      </c>
      <c r="B7" t="s">
        <v>256</v>
      </c>
      <c r="C7" s="3">
        <f>+'Reporte de Formatos'!M11/30*26*0.6</f>
        <v>13363.999999999998</v>
      </c>
      <c r="D7" s="4">
        <f>+C7-903.57</f>
        <v>12460.429999999998</v>
      </c>
      <c r="E7" t="s">
        <v>252</v>
      </c>
      <c r="F7" t="s">
        <v>255</v>
      </c>
    </row>
    <row r="8" spans="1:6">
      <c r="A8" s="7">
        <v>5</v>
      </c>
      <c r="B8" t="s">
        <v>256</v>
      </c>
      <c r="C8" s="3">
        <f>+'Reporte de Formatos'!M12/30*26*0.6</f>
        <v>10140</v>
      </c>
      <c r="D8" s="4">
        <f>+C8-552.8</f>
        <v>9587.2000000000007</v>
      </c>
      <c r="E8" t="s">
        <v>252</v>
      </c>
      <c r="F8" t="s">
        <v>255</v>
      </c>
    </row>
    <row r="9" spans="1:6">
      <c r="A9" s="7">
        <v>6</v>
      </c>
      <c r="B9" t="s">
        <v>256</v>
      </c>
      <c r="C9" s="3">
        <f>+'Reporte de Formatos'!M13/30*20*0.6</f>
        <v>7000.0000000000009</v>
      </c>
      <c r="D9" s="4">
        <f>+C9-297.55</f>
        <v>6702.4500000000007</v>
      </c>
      <c r="E9" t="s">
        <v>252</v>
      </c>
      <c r="F9" t="s">
        <v>255</v>
      </c>
    </row>
    <row r="10" spans="1:6">
      <c r="A10" s="7">
        <v>7</v>
      </c>
      <c r="B10" t="s">
        <v>256</v>
      </c>
      <c r="C10" s="3">
        <f>+'Reporte de Formatos'!M14/30*20*0.6</f>
        <v>5360</v>
      </c>
      <c r="D10" s="4">
        <f>+C10-192.59</f>
        <v>5167.41</v>
      </c>
      <c r="E10" t="s">
        <v>252</v>
      </c>
      <c r="F10" t="s">
        <v>255</v>
      </c>
    </row>
    <row r="11" spans="1:6">
      <c r="A11" s="7">
        <v>8</v>
      </c>
      <c r="B11" t="s">
        <v>256</v>
      </c>
      <c r="C11" s="3">
        <f>+'Reporte de Formatos'!M15/30*20*0.6</f>
        <v>5360</v>
      </c>
      <c r="D11" s="4">
        <f t="shared" ref="D11:D14" si="0">+C11-192.59</f>
        <v>5167.41</v>
      </c>
      <c r="E11" t="s">
        <v>252</v>
      </c>
      <c r="F11" t="s">
        <v>255</v>
      </c>
    </row>
    <row r="12" spans="1:6">
      <c r="A12" s="7">
        <v>9</v>
      </c>
      <c r="B12" t="s">
        <v>256</v>
      </c>
      <c r="C12" s="3">
        <f>+'Reporte de Formatos'!M16/30*20*0.6</f>
        <v>5360</v>
      </c>
      <c r="D12" s="4">
        <f t="shared" si="0"/>
        <v>5167.41</v>
      </c>
      <c r="E12" t="s">
        <v>252</v>
      </c>
      <c r="F12" t="s">
        <v>255</v>
      </c>
    </row>
    <row r="13" spans="1:6">
      <c r="A13" s="7">
        <v>10</v>
      </c>
      <c r="B13" t="s">
        <v>256</v>
      </c>
      <c r="C13" s="3">
        <f>+'Reporte de Formatos'!M17/30*20*0.6</f>
        <v>5360</v>
      </c>
      <c r="D13" s="4">
        <f t="shared" si="0"/>
        <v>5167.41</v>
      </c>
      <c r="E13" t="s">
        <v>252</v>
      </c>
      <c r="F13" t="s">
        <v>255</v>
      </c>
    </row>
    <row r="14" spans="1:6">
      <c r="A14" s="7">
        <v>11</v>
      </c>
      <c r="B14" t="s">
        <v>256</v>
      </c>
      <c r="C14" s="3">
        <f>+'Reporte de Formatos'!M18/30*20*0.6</f>
        <v>5360</v>
      </c>
      <c r="D14" s="4">
        <f t="shared" si="0"/>
        <v>5167.41</v>
      </c>
      <c r="E14" t="s">
        <v>252</v>
      </c>
      <c r="F14" t="s">
        <v>255</v>
      </c>
    </row>
    <row r="15" spans="1:6">
      <c r="A15" s="7">
        <v>12</v>
      </c>
      <c r="B15" t="s">
        <v>256</v>
      </c>
      <c r="C15" s="3">
        <f>+'Reporte de Formatos'!M19/30*20*0.6</f>
        <v>10279.999999999998</v>
      </c>
      <c r="D15" s="4">
        <f>+C15-568.03</f>
        <v>9711.9699999999975</v>
      </c>
      <c r="E15" t="s">
        <v>252</v>
      </c>
      <c r="F15" t="s">
        <v>255</v>
      </c>
    </row>
    <row r="16" spans="1:6">
      <c r="A16" s="7">
        <v>13</v>
      </c>
      <c r="B16" t="s">
        <v>256</v>
      </c>
      <c r="C16" s="3">
        <f>+'Reporte de Formatos'!M20/30*20*0.6</f>
        <v>6160.0000000000009</v>
      </c>
      <c r="D16" s="4">
        <f>+C16-243.79</f>
        <v>5916.2100000000009</v>
      </c>
      <c r="E16" t="s">
        <v>252</v>
      </c>
      <c r="F16" t="s">
        <v>255</v>
      </c>
    </row>
    <row r="17" spans="1:6">
      <c r="A17" s="7">
        <v>14</v>
      </c>
      <c r="B17" t="s">
        <v>256</v>
      </c>
      <c r="C17" s="3">
        <f>+'Reporte de Formatos'!M21/30*20*0.6</f>
        <v>6160.0000000000009</v>
      </c>
      <c r="D17" s="4">
        <f t="shared" ref="D17:D18" si="1">+C17-243.79</f>
        <v>5916.2100000000009</v>
      </c>
      <c r="E17" t="s">
        <v>252</v>
      </c>
      <c r="F17" t="s">
        <v>255</v>
      </c>
    </row>
    <row r="18" spans="1:6">
      <c r="A18" s="7">
        <v>15</v>
      </c>
      <c r="B18" t="s">
        <v>256</v>
      </c>
      <c r="C18" s="3">
        <f>+'Reporte de Formatos'!M22/30*20*0.6</f>
        <v>6160.0000000000009</v>
      </c>
      <c r="D18" s="4">
        <f t="shared" si="1"/>
        <v>5916.2100000000009</v>
      </c>
      <c r="E18" t="s">
        <v>252</v>
      </c>
      <c r="F18" t="s">
        <v>255</v>
      </c>
    </row>
    <row r="19" spans="1:6">
      <c r="A19" s="7">
        <v>16</v>
      </c>
      <c r="B19" t="s">
        <v>256</v>
      </c>
      <c r="C19" s="3">
        <f>+'Reporte de Formatos'!M23/30*20*0.6</f>
        <v>5360</v>
      </c>
      <c r="D19" s="4">
        <f>+C19-192.59</f>
        <v>5167.41</v>
      </c>
      <c r="E19" t="s">
        <v>252</v>
      </c>
      <c r="F19" t="s">
        <v>255</v>
      </c>
    </row>
    <row r="20" spans="1:6">
      <c r="A20" s="7">
        <v>17</v>
      </c>
      <c r="B20" t="s">
        <v>256</v>
      </c>
      <c r="C20" s="3">
        <f>+'Reporte de Formatos'!M24/30*20*0.6</f>
        <v>5360</v>
      </c>
      <c r="D20" s="4">
        <f t="shared" ref="D20:D25" si="2">+C20-192.59</f>
        <v>5167.41</v>
      </c>
      <c r="E20" t="s">
        <v>252</v>
      </c>
      <c r="F20" t="s">
        <v>255</v>
      </c>
    </row>
    <row r="21" spans="1:6">
      <c r="A21" s="7">
        <v>18</v>
      </c>
      <c r="B21" t="s">
        <v>256</v>
      </c>
      <c r="C21" s="3">
        <f>+'Reporte de Formatos'!M25/30*20*0.6</f>
        <v>5360</v>
      </c>
      <c r="D21" s="4">
        <f t="shared" si="2"/>
        <v>5167.41</v>
      </c>
      <c r="E21" t="s">
        <v>252</v>
      </c>
      <c r="F21" t="s">
        <v>255</v>
      </c>
    </row>
    <row r="22" spans="1:6">
      <c r="A22" s="7">
        <v>19</v>
      </c>
      <c r="B22" t="s">
        <v>256</v>
      </c>
      <c r="C22" s="3">
        <f>+'Reporte de Formatos'!M26/30*20*0.6</f>
        <v>5360</v>
      </c>
      <c r="D22" s="4">
        <f t="shared" si="2"/>
        <v>5167.41</v>
      </c>
      <c r="E22" t="s">
        <v>252</v>
      </c>
      <c r="F22" t="s">
        <v>255</v>
      </c>
    </row>
    <row r="23" spans="1:6">
      <c r="A23" s="7">
        <v>20</v>
      </c>
      <c r="B23" t="s">
        <v>256</v>
      </c>
      <c r="C23" s="3">
        <f>+'Reporte de Formatos'!M27/30*20*0.6</f>
        <v>5360</v>
      </c>
      <c r="D23" s="4">
        <f t="shared" si="2"/>
        <v>5167.41</v>
      </c>
      <c r="E23" t="s">
        <v>252</v>
      </c>
      <c r="F23" t="s">
        <v>255</v>
      </c>
    </row>
    <row r="24" spans="1:6">
      <c r="A24" s="7">
        <v>21</v>
      </c>
      <c r="B24" t="s">
        <v>256</v>
      </c>
      <c r="C24" s="3">
        <f>+'Reporte de Formatos'!M28/30*20*0.6</f>
        <v>5360</v>
      </c>
      <c r="D24" s="4">
        <f t="shared" si="2"/>
        <v>5167.41</v>
      </c>
      <c r="E24" t="s">
        <v>252</v>
      </c>
      <c r="F24" t="s">
        <v>255</v>
      </c>
    </row>
    <row r="25" spans="1:6">
      <c r="A25" s="7">
        <v>22</v>
      </c>
      <c r="B25" t="s">
        <v>256</v>
      </c>
      <c r="C25" s="3">
        <f>+'Reporte de Formatos'!M29/30*20*0.6</f>
        <v>5360</v>
      </c>
      <c r="D25" s="4">
        <f t="shared" si="2"/>
        <v>5167.41</v>
      </c>
      <c r="E25" t="s">
        <v>252</v>
      </c>
      <c r="F25" t="s">
        <v>255</v>
      </c>
    </row>
    <row r="26" spans="1:6">
      <c r="A26" s="7">
        <v>23</v>
      </c>
      <c r="B26" t="s">
        <v>256</v>
      </c>
      <c r="C26" s="3">
        <f>+'Reporte de Formatos'!M30/30*20*0.6</f>
        <v>10279.999999999998</v>
      </c>
      <c r="D26" s="4">
        <f>+C26-568.03</f>
        <v>9711.9699999999975</v>
      </c>
      <c r="E26" t="s">
        <v>252</v>
      </c>
      <c r="F26" t="s">
        <v>255</v>
      </c>
    </row>
    <row r="27" spans="1:6">
      <c r="A27" s="7">
        <v>24</v>
      </c>
      <c r="B27" t="s">
        <v>256</v>
      </c>
      <c r="C27" s="3">
        <f>+'Reporte de Formatos'!M31/30*20*0.6</f>
        <v>7000.0000000000009</v>
      </c>
      <c r="D27" s="4">
        <f>+C27-297.55</f>
        <v>6702.4500000000007</v>
      </c>
      <c r="E27" t="s">
        <v>252</v>
      </c>
      <c r="F27" t="s">
        <v>255</v>
      </c>
    </row>
    <row r="28" spans="1:6">
      <c r="A28" s="7">
        <v>25</v>
      </c>
      <c r="B28" t="s">
        <v>256</v>
      </c>
      <c r="C28" s="3">
        <f>+'Reporte de Formatos'!M32/30*20*0.6</f>
        <v>7800</v>
      </c>
      <c r="D28" s="4">
        <f>+C28-248.75</f>
        <v>7551.25</v>
      </c>
      <c r="E28" t="s">
        <v>252</v>
      </c>
      <c r="F28" t="s">
        <v>255</v>
      </c>
    </row>
    <row r="29" spans="1:6">
      <c r="A29" s="7">
        <v>26</v>
      </c>
      <c r="B29" t="s">
        <v>256</v>
      </c>
      <c r="C29" s="3">
        <f>+'Reporte de Formatos'!M33/30*20*0.6</f>
        <v>5360</v>
      </c>
      <c r="D29" s="4">
        <f>+C29-192.59</f>
        <v>5167.41</v>
      </c>
      <c r="E29" t="s">
        <v>252</v>
      </c>
      <c r="F29" t="s">
        <v>255</v>
      </c>
    </row>
    <row r="30" spans="1:6">
      <c r="A30" s="7">
        <v>27</v>
      </c>
      <c r="B30" t="s">
        <v>256</v>
      </c>
      <c r="C30" s="3">
        <f>+'Reporte de Formatos'!M34/30*20*0.6</f>
        <v>5360</v>
      </c>
      <c r="D30" s="4">
        <f t="shared" ref="D30:D40" si="3">+C30-192.59</f>
        <v>5167.41</v>
      </c>
      <c r="E30" t="s">
        <v>252</v>
      </c>
      <c r="F30" t="s">
        <v>255</v>
      </c>
    </row>
    <row r="31" spans="1:6">
      <c r="A31" s="7">
        <v>28</v>
      </c>
      <c r="B31" t="s">
        <v>256</v>
      </c>
      <c r="C31" s="3">
        <f>+'Reporte de Formatos'!M35/30*20*0.6</f>
        <v>5360</v>
      </c>
      <c r="D31" s="4">
        <f t="shared" si="3"/>
        <v>5167.41</v>
      </c>
      <c r="E31" t="s">
        <v>252</v>
      </c>
      <c r="F31" t="s">
        <v>255</v>
      </c>
    </row>
    <row r="32" spans="1:6">
      <c r="A32" s="7">
        <v>29</v>
      </c>
      <c r="B32" t="s">
        <v>256</v>
      </c>
      <c r="C32" s="3">
        <f>+'Reporte de Formatos'!M36/30*20*0.6</f>
        <v>5360</v>
      </c>
      <c r="D32" s="4">
        <f t="shared" si="3"/>
        <v>5167.41</v>
      </c>
      <c r="E32" t="s">
        <v>252</v>
      </c>
      <c r="F32" t="s">
        <v>255</v>
      </c>
    </row>
    <row r="33" spans="1:6">
      <c r="A33" s="7">
        <v>30</v>
      </c>
      <c r="B33" t="s">
        <v>256</v>
      </c>
      <c r="C33" s="3">
        <f>+'Reporte de Formatos'!M37/30*20*0.6</f>
        <v>5360</v>
      </c>
      <c r="D33" s="4">
        <f t="shared" si="3"/>
        <v>5167.41</v>
      </c>
      <c r="E33" t="s">
        <v>252</v>
      </c>
      <c r="F33" t="s">
        <v>255</v>
      </c>
    </row>
    <row r="34" spans="1:6">
      <c r="A34" s="7">
        <v>31</v>
      </c>
      <c r="B34" t="s">
        <v>256</v>
      </c>
      <c r="C34" s="3">
        <f>+'Reporte de Formatos'!M38/30*20*0.6</f>
        <v>5360</v>
      </c>
      <c r="D34" s="4">
        <f t="shared" si="3"/>
        <v>5167.41</v>
      </c>
      <c r="E34" t="s">
        <v>252</v>
      </c>
      <c r="F34" t="s">
        <v>255</v>
      </c>
    </row>
    <row r="35" spans="1:6">
      <c r="A35" s="7">
        <v>32</v>
      </c>
      <c r="B35" t="s">
        <v>256</v>
      </c>
      <c r="C35" s="3">
        <f>+'Reporte de Formatos'!M39/30*20*0.6</f>
        <v>5360</v>
      </c>
      <c r="D35" s="4">
        <f t="shared" si="3"/>
        <v>5167.41</v>
      </c>
      <c r="E35" t="s">
        <v>252</v>
      </c>
      <c r="F35" t="s">
        <v>255</v>
      </c>
    </row>
    <row r="36" spans="1:6">
      <c r="A36" s="7">
        <v>33</v>
      </c>
      <c r="B36" t="s">
        <v>256</v>
      </c>
      <c r="C36" s="3">
        <f>+'Reporte de Formatos'!M40/30*20*0.6</f>
        <v>5360</v>
      </c>
      <c r="D36" s="4">
        <f t="shared" si="3"/>
        <v>5167.41</v>
      </c>
      <c r="E36" t="s">
        <v>252</v>
      </c>
      <c r="F36" t="s">
        <v>255</v>
      </c>
    </row>
    <row r="37" spans="1:6">
      <c r="A37" s="7">
        <v>34</v>
      </c>
      <c r="B37" t="s">
        <v>256</v>
      </c>
      <c r="C37" s="3">
        <f>+'Reporte de Formatos'!M41/30*20*0.6</f>
        <v>5360</v>
      </c>
      <c r="D37" s="4">
        <f t="shared" si="3"/>
        <v>5167.41</v>
      </c>
      <c r="E37" t="s">
        <v>252</v>
      </c>
      <c r="F37" t="s">
        <v>255</v>
      </c>
    </row>
    <row r="38" spans="1:6">
      <c r="A38" s="7">
        <v>35</v>
      </c>
      <c r="B38" t="s">
        <v>256</v>
      </c>
      <c r="C38" s="3">
        <f>+'Reporte de Formatos'!M42/30*20*0.6</f>
        <v>5360</v>
      </c>
      <c r="D38" s="4">
        <f t="shared" si="3"/>
        <v>5167.41</v>
      </c>
      <c r="E38" t="s">
        <v>252</v>
      </c>
      <c r="F38" t="s">
        <v>255</v>
      </c>
    </row>
    <row r="39" spans="1:6">
      <c r="A39" s="7">
        <v>36</v>
      </c>
      <c r="B39" t="s">
        <v>256</v>
      </c>
      <c r="C39" s="3">
        <f>+'Reporte de Formatos'!M43/30*20*0.6</f>
        <v>5360</v>
      </c>
      <c r="D39" s="4">
        <f t="shared" si="3"/>
        <v>5167.41</v>
      </c>
      <c r="E39" t="s">
        <v>252</v>
      </c>
      <c r="F39" t="s">
        <v>255</v>
      </c>
    </row>
    <row r="40" spans="1:6">
      <c r="A40" s="7">
        <v>37</v>
      </c>
      <c r="B40" s="7" t="s">
        <v>256</v>
      </c>
      <c r="C40" s="3">
        <f>+'Reporte de Formatos'!M44/30*20*0.6</f>
        <v>5360</v>
      </c>
      <c r="D40" s="4">
        <f t="shared" si="3"/>
        <v>5167.41</v>
      </c>
      <c r="E40" s="7" t="s">
        <v>252</v>
      </c>
      <c r="F40" s="7" t="s">
        <v>255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3" sqref="F43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K43" sqref="K43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view="pageBreakPreview" topLeftCell="A3" zoomScale="60" zoomScaleNormal="100" workbookViewId="0">
      <selection activeCell="J25" sqref="J2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18" sqref="F18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2026-07-15T21:14:02Z</dcterms:modified>
</cp:coreProperties>
</file>