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6\ESTADOS FINANCIEROS 2026\PRIMER TRIMESTRE 2026\IV. Informacion financiera adicional (LDF)\"/>
    </mc:Choice>
  </mc:AlternateContent>
  <xr:revisionPtr revIDLastSave="0" documentId="13_ncr:1_{D1804E61-4C37-4C39-A16D-50C8F8D4C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I69" i="1"/>
  <c r="H69" i="1"/>
  <c r="G69" i="1"/>
  <c r="F69" i="1"/>
  <c r="E69" i="1"/>
  <c r="I65" i="1"/>
  <c r="H65" i="1"/>
  <c r="F65" i="1"/>
  <c r="E65" i="1"/>
  <c r="I61" i="1"/>
  <c r="H61" i="1"/>
  <c r="G61" i="1"/>
  <c r="F61" i="1"/>
  <c r="E61" i="1"/>
  <c r="I60" i="1"/>
  <c r="I56" i="1" s="1"/>
  <c r="H60" i="1"/>
  <c r="F60" i="1"/>
  <c r="F56" i="1" s="1"/>
  <c r="E60" i="1"/>
  <c r="H56" i="1"/>
  <c r="I51" i="1"/>
  <c r="H51" i="1"/>
  <c r="F51" i="1"/>
  <c r="E51" i="1"/>
  <c r="I50" i="1"/>
  <c r="H50" i="1"/>
  <c r="F50" i="1"/>
  <c r="E50" i="1"/>
  <c r="G50" i="1" s="1"/>
  <c r="J41" i="1"/>
  <c r="H40" i="1"/>
  <c r="I40" i="1" s="1"/>
  <c r="F40" i="1"/>
  <c r="F39" i="1" s="1"/>
  <c r="E40" i="1"/>
  <c r="E39" i="1" s="1"/>
  <c r="H38" i="1"/>
  <c r="I38" i="1" s="1"/>
  <c r="F38" i="1"/>
  <c r="E38" i="1"/>
  <c r="F37" i="1"/>
  <c r="E37" i="1"/>
  <c r="J36" i="1"/>
  <c r="I35" i="1"/>
  <c r="H35" i="1"/>
  <c r="F35" i="1"/>
  <c r="E35" i="1"/>
  <c r="G35" i="1" s="1"/>
  <c r="J34" i="1"/>
  <c r="G34" i="1"/>
  <c r="I33" i="1"/>
  <c r="H33" i="1"/>
  <c r="F33" i="1"/>
  <c r="E33" i="1"/>
  <c r="I32" i="1"/>
  <c r="H32" i="1"/>
  <c r="F32" i="1"/>
  <c r="E32" i="1"/>
  <c r="G32" i="1" s="1"/>
  <c r="I31" i="1"/>
  <c r="H31" i="1"/>
  <c r="F31" i="1"/>
  <c r="E31" i="1"/>
  <c r="J29" i="1"/>
  <c r="G29" i="1"/>
  <c r="H28" i="1"/>
  <c r="I28" i="1" s="1"/>
  <c r="F28" i="1"/>
  <c r="E28" i="1"/>
  <c r="G28" i="1" s="1"/>
  <c r="I27" i="1"/>
  <c r="H27" i="1"/>
  <c r="F27" i="1"/>
  <c r="E27" i="1"/>
  <c r="J26" i="1"/>
  <c r="G26" i="1"/>
  <c r="J25" i="1"/>
  <c r="G25" i="1"/>
  <c r="I24" i="1"/>
  <c r="H24" i="1"/>
  <c r="F24" i="1"/>
  <c r="E24" i="1"/>
  <c r="J24" i="1" s="1"/>
  <c r="J23" i="1"/>
  <c r="G23" i="1"/>
  <c r="J22" i="1"/>
  <c r="G22" i="1"/>
  <c r="I21" i="1"/>
  <c r="H21" i="1"/>
  <c r="F21" i="1"/>
  <c r="E21" i="1"/>
  <c r="I20" i="1"/>
  <c r="H20" i="1"/>
  <c r="F20" i="1"/>
  <c r="E20" i="1"/>
  <c r="I19" i="1"/>
  <c r="H19" i="1"/>
  <c r="F19" i="1"/>
  <c r="E19" i="1"/>
  <c r="G19" i="1" s="1"/>
  <c r="J17" i="1"/>
  <c r="I16" i="1"/>
  <c r="H16" i="1"/>
  <c r="F16" i="1"/>
  <c r="E16" i="1"/>
  <c r="I15" i="1"/>
  <c r="H15" i="1"/>
  <c r="F15" i="1"/>
  <c r="E15" i="1"/>
  <c r="G15" i="1" s="1"/>
  <c r="I14" i="1"/>
  <c r="H14" i="1"/>
  <c r="F14" i="1"/>
  <c r="E14" i="1"/>
  <c r="G14" i="1" s="1"/>
  <c r="I13" i="1"/>
  <c r="H13" i="1"/>
  <c r="F13" i="1"/>
  <c r="E13" i="1"/>
  <c r="G13" i="1" s="1"/>
  <c r="I12" i="1"/>
  <c r="H12" i="1"/>
  <c r="F12" i="1"/>
  <c r="E12" i="1"/>
  <c r="I11" i="1"/>
  <c r="H11" i="1"/>
  <c r="F11" i="1"/>
  <c r="E11" i="1"/>
  <c r="G16" i="1" l="1"/>
  <c r="G38" i="1"/>
  <c r="G37" i="1" s="1"/>
  <c r="G33" i="1"/>
  <c r="F47" i="1"/>
  <c r="F67" i="1" s="1"/>
  <c r="G65" i="1"/>
  <c r="J33" i="1"/>
  <c r="J14" i="1"/>
  <c r="G21" i="1"/>
  <c r="J35" i="1"/>
  <c r="G51" i="1"/>
  <c r="J31" i="1"/>
  <c r="H18" i="1"/>
  <c r="F30" i="1"/>
  <c r="H37" i="1"/>
  <c r="G27" i="1"/>
  <c r="G60" i="1"/>
  <c r="J60" i="1" s="1"/>
  <c r="J13" i="1"/>
  <c r="J11" i="1"/>
  <c r="J15" i="1"/>
  <c r="J61" i="1"/>
  <c r="J21" i="1"/>
  <c r="J27" i="1"/>
  <c r="I30" i="1"/>
  <c r="J12" i="1"/>
  <c r="H47" i="1"/>
  <c r="H67" i="1" s="1"/>
  <c r="J16" i="1"/>
  <c r="I47" i="1"/>
  <c r="H39" i="1"/>
  <c r="E56" i="1"/>
  <c r="J65" i="1"/>
  <c r="G47" i="1"/>
  <c r="J50" i="1"/>
  <c r="E30" i="1"/>
  <c r="J69" i="1"/>
  <c r="J19" i="1"/>
  <c r="G31" i="1"/>
  <c r="G30" i="1" s="1"/>
  <c r="E47" i="1"/>
  <c r="G12" i="1"/>
  <c r="H30" i="1"/>
  <c r="F18" i="1"/>
  <c r="J20" i="1"/>
  <c r="J38" i="1"/>
  <c r="I37" i="1"/>
  <c r="J37" i="1" s="1"/>
  <c r="I67" i="1"/>
  <c r="J28" i="1"/>
  <c r="I18" i="1"/>
  <c r="I39" i="1"/>
  <c r="J39" i="1" s="1"/>
  <c r="J40" i="1"/>
  <c r="G40" i="1"/>
  <c r="G39" i="1" s="1"/>
  <c r="G11" i="1"/>
  <c r="G20" i="1"/>
  <c r="G24" i="1"/>
  <c r="E18" i="1"/>
  <c r="J32" i="1"/>
  <c r="J51" i="1"/>
  <c r="G56" i="1" l="1"/>
  <c r="J30" i="1"/>
  <c r="G18" i="1"/>
  <c r="J47" i="1"/>
  <c r="E43" i="1"/>
  <c r="H43" i="1"/>
  <c r="H72" i="1" s="1"/>
  <c r="F43" i="1"/>
  <c r="F72" i="1" s="1"/>
  <c r="G67" i="1"/>
  <c r="E67" i="1"/>
  <c r="J67" i="1" s="1"/>
  <c r="J56" i="1"/>
  <c r="J18" i="1"/>
  <c r="J43" i="1" s="1"/>
  <c r="J72" i="1" s="1"/>
  <c r="I43" i="1"/>
  <c r="I72" i="1" s="1"/>
  <c r="G43" i="1"/>
  <c r="G72" i="1" s="1"/>
  <c r="E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coordctapub</author>
  </authors>
  <commentList>
    <comment ref="H38" authorId="0" shapeId="0" xr:uid="{ADCEFC55-6EA3-4B04-B7D8-0D34DF95D1F2}">
      <text>
        <r>
          <rPr>
            <b/>
            <sz val="9"/>
            <color indexed="81"/>
            <rFont val="Tahoma"/>
            <family val="2"/>
          </rPr>
          <t>coordctapub: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<sst xmlns="http://schemas.openxmlformats.org/spreadsheetml/2006/main" count="82" uniqueCount="82">
  <si>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</si>
  <si>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</si>
  <si>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</si>
  <si>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</si>
  <si>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</si>
  <si>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</si>
  <si>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</si>
  <si>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</si>
  <si>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</si>
  <si>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</si>
  <si>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</si>
  <si>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</si>
  <si>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</si>
  <si>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</si>
  <si>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</si>
  <si>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</si>
  <si>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</si>
  <si>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</si>
  <si>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</si>
  <si>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</si>
  <si>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</si>
  <si>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</si>
  <si>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</si>
  <si>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</si>
  <si>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</si>
  <si>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</si>
  <si>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</si>
  <si>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</si>
  <si>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</si>
  <si>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</si>
  <si>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</si>
  <si>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</si>
  <si>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</si>
  <si>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</si>
  <si>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</si>
  <si>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</si>
  <si>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</si>
  <si>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</si>
  <si>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</si>
  <si>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</si>
  <si>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</si>
  <si>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</si>
  <si>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</si>
  <si>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</si>
  <si>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</si>
  <si>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</si>
  <si>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</si>
  <si>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</si>
  <si>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</si>
  <si>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</si>
  <si>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</si>
  <si>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</si>
  <si>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</si>
  <si>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</si>
  <si>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</si>
  <si>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</si>
  <si>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</si>
  <si>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</si>
  <si>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</si>
  <si>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</si>
  <si>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</si>
  <si>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</si>
  <si>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</si>
  <si>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</si>
  <si>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</si>
  <si>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</si>
  <si>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</si>
  <si>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</si>
  <si>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</si>
  <si>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</si>
  <si>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</si>
  <si>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MTRA. MARÍA DEL ROCÍO ADAME MUÑOZ</t>
  </si>
  <si>
    <t>MTRA. DANIELA LIZBETH URIAS BARAJAS</t>
  </si>
  <si>
    <t>PRESIDENTA MUNICIPAL</t>
  </si>
  <si>
    <t>TESORERA MUNICIPAL</t>
  </si>
  <si>
    <t>MTRA. LEONOR LÓPEZ ARIAS</t>
  </si>
  <si>
    <t>RECAUDADORA DE RENTAS MUNICIPAL</t>
  </si>
  <si>
    <t>Del 1 de enero al 31 de marzo de 2026</t>
  </si>
  <si>
    <t>Diferencia (e)</t>
  </si>
  <si>
    <t>Estimado (d)</t>
  </si>
  <si>
    <t>(c)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</si>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</sst>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2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0" fontId="4" fillId="0" borderId="15" xfId="2" applyFont="1" applyBorder="1" applyAlignment="1">
      <alignment horizontal="left" vertical="center" wrapText="1"/>
    </xf>
    <xf numFmtId="44" fontId="2" fillId="0" borderId="0" xfId="2" applyNumberFormat="1"/>
    <xf numFmtId="0" fontId="4" fillId="0" borderId="5" xfId="2" applyFont="1" applyBorder="1" applyAlignment="1">
      <alignment horizontal="left" vertical="center" wrapText="1"/>
    </xf>
    <xf numFmtId="0" fontId="4" fillId="0" borderId="0" xfId="3" applyFont="1"/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3" fillId="4" borderId="1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 wrapText="1"/>
    </xf>
    <xf numFmtId="0" fontId="3" fillId="4" borderId="14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4" fillId="0" borderId="0" xfId="2" applyFont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4" fillId="0" borderId="0" xfId="3" applyFont="1" applyAlignment="1">
      <alignment horizontal="center"/>
    </xf>
    <xf numFmtId="0" fontId="10" fillId="0" borderId="0" xfId="2" applyFont="1" applyAlignment="1">
      <alignment horizontal="left" wrapText="1"/>
    </xf>
  </cellXfs>
  <cellStyles count="7">
    <cellStyle name="Moneda" xfId="1" builtinId="4"/>
    <cellStyle name="Moneda 2" xfId="5" xr:uid="{500E144C-4A5D-4E46-A533-647DF006C171}"/>
    <cellStyle name="Normal" xfId="0" builtinId="0"/>
    <cellStyle name="Normal 2" xfId="6" xr:uid="{CD707FDE-AF9D-45A7-9F79-ABCC499B2585}"/>
    <cellStyle name="Normal 3 2" xfId="3" xr:uid="{00000000-0005-0000-0000-000002000000}"/>
    <cellStyle name="Normal 4" xfId="2" xr:uid="{00000000-0005-0000-0000-000003000000}"/>
    <cellStyle name="Normal 9" xfId="4" xr:uid="{DDA8414A-4D59-4D7D-B001-EF86CBBBE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1027113</xdr:colOff>
      <xdr:row>84</xdr:row>
      <xdr:rowOff>107950</xdr:rowOff>
    </xdr:from>
    <xdr:to>
      <xdr:col>10</xdr:col>
      <xdr:colOff>0</xdr:colOff>
      <xdr:row>84</xdr:row>
      <xdr:rowOff>109538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58506A7-B8C5-403B-B76A-8D1416463E8E}"/>
            </a:ext>
          </a:extLst>
        </xdr:cNvPr>
        <xdr:cNvCxnSpPr/>
      </xdr:nvCxnSpPr>
      <xdr:spPr>
        <a:xfrm>
          <a:off x="9790113" y="13090525"/>
          <a:ext cx="2506662" cy="1588"/>
        </a:xfrm>
        <a:prstGeom prst="line">
          <a:avLst/>
        </a:prstGeom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83</xdr:row>
      <xdr:rowOff>114300</xdr:rowOff>
    </xdr:from>
    <xdr:to>
      <xdr:col>3</xdr:col>
      <xdr:colOff>2533650</xdr:colOff>
      <xdr:row>83</xdr:row>
      <xdr:rowOff>114300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78FA1C93-6402-0FFC-A503-F890A17F3AE9}"/>
            </a:ext>
          </a:extLst>
        </xdr:cNvPr>
        <xdr:cNvCxnSpPr/>
      </xdr:nvCxnSpPr>
      <xdr:spPr>
        <a:xfrm>
          <a:off x="1085850" y="129349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83</xdr:row>
      <xdr:rowOff>123825</xdr:rowOff>
    </xdr:from>
    <xdr:to>
      <xdr:col>6</xdr:col>
      <xdr:colOff>704850</xdr:colOff>
      <xdr:row>83</xdr:row>
      <xdr:rowOff>123825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C3FA32EC-C1C4-45EA-8792-992436204662}"/>
            </a:ext>
          </a:extLst>
        </xdr:cNvPr>
        <xdr:cNvCxnSpPr/>
      </xdr:nvCxnSpPr>
      <xdr:spPr>
        <a:xfrm>
          <a:off x="4648200" y="1294447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83</xdr:row>
      <xdr:rowOff>123825</xdr:rowOff>
    </xdr:from>
    <xdr:to>
      <xdr:col>9</xdr:col>
      <xdr:colOff>1028700</xdr:colOff>
      <xdr:row>83</xdr:row>
      <xdr:rowOff>123825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EE29E176-9E63-421F-839B-57D6F607E6AE}"/>
            </a:ext>
          </a:extLst>
        </xdr:cNvPr>
        <xdr:cNvCxnSpPr/>
      </xdr:nvCxnSpPr>
      <xdr:spPr>
        <a:xfrm>
          <a:off x="8324850" y="1294447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VANCE%20DE%20INGRESOS%202026.xlsx" TargetMode="External"/><Relationship Id="rId2" Type="http://schemas.openxmlformats.org/officeDocument/2006/relationships/externalLinkPath" Target="file:///C:\Users\coordctapub\Desktop\AYUNTAMIENTO\2026\AVANCE%20DE%20INGRESOS%202026.xlsx" TargetMode="External"/><Relationship Id="rId1" Type="http://schemas.openxmlformats.org/officeDocument/2006/relationships/externalLinkPath" Target="/Users/coordctapub/Desktop/AYUNTAMIENTO/2026/AVANCE%20DE%20IN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INGRESOS 2026 POR RUBRO"/>
      <sheetName val="INGRESOS 2026 RUBRO Y PARTIDA"/>
      <sheetName val="INGRESOS 2026 CALENDARIO MENSUA"/>
      <sheetName val="SABANA DE TRANSFERENCIAS"/>
      <sheetName val="TRANSF POR PARTIDA MENSUAL"/>
      <sheetName val="INGRESOS 2026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40">
          <cell r="J40">
            <v>0</v>
          </cell>
        </row>
        <row r="44">
          <cell r="J44">
            <v>0</v>
          </cell>
        </row>
        <row r="52">
          <cell r="J52">
            <v>0</v>
          </cell>
        </row>
        <row r="213">
          <cell r="J213">
            <v>0</v>
          </cell>
        </row>
        <row r="228">
          <cell r="J228">
            <v>0</v>
          </cell>
        </row>
        <row r="280">
          <cell r="J280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4">
          <cell r="J304">
            <v>10164573</v>
          </cell>
        </row>
        <row r="305">
          <cell r="J305">
            <v>33135318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3">
          <cell r="J323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2">
          <cell r="J332">
            <v>0</v>
          </cell>
        </row>
      </sheetData>
      <sheetData sheetId="5"/>
      <sheetData sheetId="6"/>
      <sheetData sheetId="7"/>
      <sheetData sheetId="8"/>
      <sheetData sheetId="9"/>
      <sheetData sheetId="10">
        <row r="40">
          <cell r="E40">
            <v>430330799</v>
          </cell>
          <cell r="W40">
            <v>176810463.47999999</v>
          </cell>
        </row>
        <row r="44">
          <cell r="E44">
            <v>4500000</v>
          </cell>
          <cell r="W44">
            <v>945362.05</v>
          </cell>
        </row>
        <row r="52">
          <cell r="E52">
            <v>999999.99999999988</v>
          </cell>
          <cell r="W52">
            <v>157209.65</v>
          </cell>
        </row>
        <row r="213">
          <cell r="E213">
            <v>207968190</v>
          </cell>
          <cell r="W213">
            <v>40862402.300000004</v>
          </cell>
        </row>
        <row r="230">
          <cell r="E230">
            <v>3160000</v>
          </cell>
          <cell r="W230">
            <v>1131721.8499999999</v>
          </cell>
        </row>
        <row r="283">
          <cell r="E283">
            <v>23553350</v>
          </cell>
          <cell r="W283">
            <v>9572066.8699999992</v>
          </cell>
        </row>
        <row r="286">
          <cell r="E286">
            <v>225423857</v>
          </cell>
          <cell r="W286">
            <v>59785423</v>
          </cell>
        </row>
        <row r="287">
          <cell r="E287">
            <v>36999999.999999993</v>
          </cell>
          <cell r="W287">
            <v>7076670</v>
          </cell>
        </row>
        <row r="288">
          <cell r="E288">
            <v>14900000</v>
          </cell>
          <cell r="W288">
            <v>2893345</v>
          </cell>
        </row>
        <row r="289">
          <cell r="E289">
            <v>8100000</v>
          </cell>
          <cell r="W289">
            <v>2501983</v>
          </cell>
        </row>
        <row r="290">
          <cell r="E290">
            <v>12125961</v>
          </cell>
          <cell r="W290">
            <v>2393837</v>
          </cell>
        </row>
        <row r="293">
          <cell r="E293">
            <v>0</v>
          </cell>
          <cell r="W293">
            <v>0</v>
          </cell>
        </row>
        <row r="294">
          <cell r="E294">
            <v>1999999.9999999998</v>
          </cell>
          <cell r="W294">
            <v>20033663</v>
          </cell>
        </row>
        <row r="295">
          <cell r="E295">
            <v>0</v>
          </cell>
          <cell r="W295">
            <v>0</v>
          </cell>
        </row>
        <row r="296">
          <cell r="E296">
            <v>64299999.999999985</v>
          </cell>
          <cell r="W296">
            <v>707937</v>
          </cell>
        </row>
        <row r="297">
          <cell r="E297">
            <v>1769563.9999999998</v>
          </cell>
          <cell r="W297">
            <v>254934</v>
          </cell>
        </row>
        <row r="298">
          <cell r="E298">
            <v>14667459</v>
          </cell>
          <cell r="W298">
            <v>1939935</v>
          </cell>
        </row>
        <row r="299">
          <cell r="E299">
            <v>3245554.0000000005</v>
          </cell>
          <cell r="W299">
            <v>408000</v>
          </cell>
        </row>
        <row r="300">
          <cell r="E300">
            <v>1609768</v>
          </cell>
          <cell r="W300">
            <v>492995</v>
          </cell>
        </row>
        <row r="301">
          <cell r="E301">
            <v>714683</v>
          </cell>
          <cell r="W301">
            <v>142773</v>
          </cell>
        </row>
        <row r="302">
          <cell r="E302">
            <v>2297181</v>
          </cell>
          <cell r="W302">
            <v>2753354.72</v>
          </cell>
        </row>
        <row r="303">
          <cell r="E303">
            <v>0</v>
          </cell>
          <cell r="W303">
            <v>0</v>
          </cell>
        </row>
        <row r="304">
          <cell r="E304">
            <v>0</v>
          </cell>
          <cell r="W304">
            <v>0</v>
          </cell>
        </row>
        <row r="305">
          <cell r="E305">
            <v>16852325</v>
          </cell>
          <cell r="W305">
            <v>3406512</v>
          </cell>
        </row>
        <row r="306">
          <cell r="W306">
            <v>7331838</v>
          </cell>
        </row>
        <row r="308">
          <cell r="E308">
            <v>121172442</v>
          </cell>
          <cell r="W308">
            <v>32834253</v>
          </cell>
        </row>
        <row r="309">
          <cell r="E309">
            <v>37957061.000000007</v>
          </cell>
          <cell r="W309">
            <v>24269634</v>
          </cell>
        </row>
        <row r="312">
          <cell r="E312">
            <v>0</v>
          </cell>
          <cell r="W312">
            <v>0</v>
          </cell>
        </row>
        <row r="313">
          <cell r="E313">
            <v>0</v>
          </cell>
          <cell r="W313">
            <v>0</v>
          </cell>
        </row>
        <row r="314">
          <cell r="E314">
            <v>0</v>
          </cell>
          <cell r="W314">
            <v>0</v>
          </cell>
        </row>
        <row r="315">
          <cell r="E315">
            <v>0</v>
          </cell>
          <cell r="W315">
            <v>0</v>
          </cell>
        </row>
        <row r="316">
          <cell r="E316">
            <v>0</v>
          </cell>
          <cell r="W316">
            <v>0</v>
          </cell>
        </row>
        <row r="317">
          <cell r="E317">
            <v>0</v>
          </cell>
          <cell r="W317">
            <v>0</v>
          </cell>
        </row>
        <row r="318">
          <cell r="E318">
            <v>0</v>
          </cell>
          <cell r="W318">
            <v>0</v>
          </cell>
        </row>
        <row r="323">
          <cell r="E323">
            <v>0</v>
          </cell>
          <cell r="W323">
            <v>0</v>
          </cell>
        </row>
        <row r="324">
          <cell r="E324">
            <v>2324865</v>
          </cell>
          <cell r="W324">
            <v>672524.36</v>
          </cell>
        </row>
        <row r="325">
          <cell r="E325">
            <v>0</v>
          </cell>
        </row>
        <row r="327">
          <cell r="E327">
            <v>7092900</v>
          </cell>
          <cell r="W327">
            <v>347152.5</v>
          </cell>
        </row>
        <row r="330">
          <cell r="E330">
            <v>0</v>
          </cell>
          <cell r="W330">
            <v>0</v>
          </cell>
        </row>
        <row r="331">
          <cell r="E331">
            <v>0</v>
          </cell>
          <cell r="W331">
            <v>0</v>
          </cell>
        </row>
        <row r="332">
          <cell r="E332">
            <v>3000000</v>
          </cell>
          <cell r="W332">
            <v>508593</v>
          </cell>
        </row>
        <row r="333">
          <cell r="E333">
            <v>0</v>
          </cell>
          <cell r="W333">
            <v>0</v>
          </cell>
        </row>
        <row r="334">
          <cell r="E334">
            <v>18000000</v>
          </cell>
          <cell r="W334">
            <v>8413991.1400000006</v>
          </cell>
        </row>
        <row r="335">
          <cell r="E335">
            <v>0</v>
          </cell>
          <cell r="W335">
            <v>0</v>
          </cell>
        </row>
        <row r="336">
          <cell r="W336">
            <v>0</v>
          </cell>
        </row>
        <row r="337">
          <cell r="E337">
            <v>40000.000000000015</v>
          </cell>
          <cell r="W33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7"/>
  <sheetViews>
    <sheetView tabSelected="1" topLeftCell="E72" workbookViewId="0">
      <selection activeCell="L80" sqref="L80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42578125" style="1" bestFit="1" customWidth="1"/>
    <col min="9" max="9" width="15.85546875" style="1" customWidth="1"/>
    <col min="10" max="10" width="17.140625" style="1" customWidth="1"/>
    <col min="11" max="16384" width="11.42578125" style="1"/>
  </cols>
  <sheetData>
    <row r="1" spans="2:10" ht="13.5" thickBot="1" x14ac:dyDescent="0.25"/>
    <row r="2" spans="2:10" x14ac:dyDescent="0.2">
      <c r="B2" s="27" t="s">
        <v>0</v>
      </c>
      <c r="C2" s="28"/>
      <c r="D2" s="28"/>
      <c r="E2" s="28"/>
      <c r="F2" s="28"/>
      <c r="G2" s="28"/>
      <c r="H2" s="28"/>
      <c r="I2" s="28"/>
      <c r="J2" s="29"/>
    </row>
    <row r="3" spans="2:10" x14ac:dyDescent="0.2">
      <c r="B3" s="30" t="s">
        <v>1</v>
      </c>
      <c r="C3" s="31"/>
      <c r="D3" s="31"/>
      <c r="E3" s="31"/>
      <c r="F3" s="31"/>
      <c r="G3" s="31"/>
      <c r="H3" s="31"/>
      <c r="I3" s="31"/>
      <c r="J3" s="32"/>
    </row>
    <row r="4" spans="2:10" x14ac:dyDescent="0.2">
      <c r="B4" s="30" t="s">
        <v>77</v>
      </c>
      <c r="C4" s="31"/>
      <c r="D4" s="31"/>
      <c r="E4" s="31"/>
      <c r="F4" s="31"/>
      <c r="G4" s="31"/>
      <c r="H4" s="31"/>
      <c r="I4" s="31"/>
      <c r="J4" s="32"/>
    </row>
    <row r="5" spans="2:10" ht="13.5" thickBot="1" x14ac:dyDescent="0.25">
      <c r="B5" s="41" t="s">
        <v>2</v>
      </c>
      <c r="C5" s="42"/>
      <c r="D5" s="42"/>
      <c r="E5" s="42"/>
      <c r="F5" s="42"/>
      <c r="G5" s="42"/>
      <c r="H5" s="42"/>
      <c r="I5" s="42"/>
      <c r="J5" s="43"/>
    </row>
    <row r="6" spans="2:10" ht="9" customHeight="1" thickBot="1" x14ac:dyDescent="0.25">
      <c r="B6" s="27"/>
      <c r="C6" s="28"/>
      <c r="D6" s="29"/>
      <c r="E6" s="33" t="s">
        <v>3</v>
      </c>
      <c r="F6" s="34"/>
      <c r="G6" s="34"/>
      <c r="H6" s="34"/>
      <c r="I6" s="35"/>
      <c r="J6" s="36" t="s">
        <v>78</v>
      </c>
    </row>
    <row r="7" spans="2:10" x14ac:dyDescent="0.2">
      <c r="B7" s="30" t="s">
        <v>4</v>
      </c>
      <c r="C7" s="31"/>
      <c r="D7" s="32"/>
      <c r="E7" s="36" t="s">
        <v>79</v>
      </c>
      <c r="F7" s="39" t="s">
        <v>5</v>
      </c>
      <c r="G7" s="36" t="s">
        <v>6</v>
      </c>
      <c r="H7" s="36" t="s">
        <v>7</v>
      </c>
      <c r="I7" s="36" t="s">
        <v>8</v>
      </c>
      <c r="J7" s="37"/>
    </row>
    <row r="8" spans="2:10" ht="13.5" thickBot="1" x14ac:dyDescent="0.25">
      <c r="B8" s="41" t="s">
        <v>80</v>
      </c>
      <c r="C8" s="42"/>
      <c r="D8" s="43"/>
      <c r="E8" s="38"/>
      <c r="F8" s="40"/>
      <c r="G8" s="38"/>
      <c r="H8" s="38"/>
      <c r="I8" s="38"/>
      <c r="J8" s="38"/>
    </row>
    <row r="9" spans="2:10" ht="6.75" customHeight="1" x14ac:dyDescent="0.2">
      <c r="B9" s="24"/>
      <c r="C9" s="25"/>
      <c r="D9" s="26"/>
      <c r="E9" s="2"/>
      <c r="F9" s="2"/>
      <c r="G9" s="2"/>
      <c r="H9" s="2"/>
      <c r="I9" s="2"/>
      <c r="J9" s="2"/>
    </row>
    <row r="10" spans="2:10" x14ac:dyDescent="0.2">
      <c r="B10" s="44" t="s">
        <v>9</v>
      </c>
      <c r="C10" s="45"/>
      <c r="D10" s="46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47" t="s">
        <v>10</v>
      </c>
      <c r="D11" s="48"/>
      <c r="E11" s="4">
        <f>+'[1]INGRESOS DEVENGADOS MENSUAL '!E40</f>
        <v>430330799</v>
      </c>
      <c r="F11" s="4">
        <f>+'[1]SABANA DE TRANSFERENCIAS'!J40</f>
        <v>0</v>
      </c>
      <c r="G11" s="4">
        <f t="shared" ref="G11:G16" si="0">+E11+F11</f>
        <v>430330799</v>
      </c>
      <c r="H11" s="4">
        <f>+'[1]INGRESOS DEVENGADOS MENSUAL '!W40</f>
        <v>176810463.47999999</v>
      </c>
      <c r="I11" s="4">
        <f>+'[1]INGRESOS DEVENGADOS MENSUAL '!W40</f>
        <v>176810463.47999999</v>
      </c>
      <c r="J11" s="4">
        <f t="shared" ref="J11:J41" si="1">+I11-E11</f>
        <v>-253520335.52000001</v>
      </c>
    </row>
    <row r="12" spans="2:10" ht="10.5" customHeight="1" x14ac:dyDescent="0.2">
      <c r="B12" s="3"/>
      <c r="C12" s="47" t="s">
        <v>11</v>
      </c>
      <c r="D12" s="48"/>
      <c r="E12" s="4">
        <f>+'[1]INGRESOS DEVENGADOS MENSUAL '!E44</f>
        <v>4500000</v>
      </c>
      <c r="F12" s="4">
        <f>+'[1]SABANA DE TRANSFERENCIAS'!J44</f>
        <v>0</v>
      </c>
      <c r="G12" s="4">
        <f t="shared" si="0"/>
        <v>4500000</v>
      </c>
      <c r="H12" s="4">
        <f>+'[1]INGRESOS DEVENGADOS MENSUAL '!W44</f>
        <v>945362.05</v>
      </c>
      <c r="I12" s="4">
        <f>+'[1]INGRESOS DEVENGADOS MENSUAL '!W44</f>
        <v>945362.05</v>
      </c>
      <c r="J12" s="4">
        <f t="shared" si="1"/>
        <v>-3554637.95</v>
      </c>
    </row>
    <row r="13" spans="2:10" ht="10.5" customHeight="1" x14ac:dyDescent="0.2">
      <c r="B13" s="3"/>
      <c r="C13" s="47" t="s">
        <v>12</v>
      </c>
      <c r="D13" s="48"/>
      <c r="E13" s="4">
        <f>+'[1]INGRESOS DEVENGADOS MENSUAL '!E52</f>
        <v>999999.99999999988</v>
      </c>
      <c r="F13" s="4">
        <f>+'[1]SABANA DE TRANSFERENCIAS'!J52</f>
        <v>0</v>
      </c>
      <c r="G13" s="4">
        <f t="shared" si="0"/>
        <v>999999.99999999988</v>
      </c>
      <c r="H13" s="4">
        <f>+'[1]INGRESOS DEVENGADOS MENSUAL '!W52</f>
        <v>157209.65</v>
      </c>
      <c r="I13" s="4">
        <f>+'[1]INGRESOS DEVENGADOS MENSUAL '!W52</f>
        <v>157209.65</v>
      </c>
      <c r="J13" s="4">
        <f t="shared" si="1"/>
        <v>-842790.34999999986</v>
      </c>
    </row>
    <row r="14" spans="2:10" ht="10.5" customHeight="1" x14ac:dyDescent="0.2">
      <c r="B14" s="3"/>
      <c r="C14" s="47" t="s">
        <v>13</v>
      </c>
      <c r="D14" s="48"/>
      <c r="E14" s="4">
        <f>+'[1]INGRESOS DEVENGADOS MENSUAL '!E213</f>
        <v>207968190</v>
      </c>
      <c r="F14" s="4">
        <f>+'[1]SABANA DE TRANSFERENCIAS'!J213</f>
        <v>0</v>
      </c>
      <c r="G14" s="4">
        <f t="shared" si="0"/>
        <v>207968190</v>
      </c>
      <c r="H14" s="4">
        <f>+'[1]INGRESOS DEVENGADOS MENSUAL '!W213</f>
        <v>40862402.300000004</v>
      </c>
      <c r="I14" s="4">
        <f>+'[1]INGRESOS DEVENGADOS MENSUAL '!W213</f>
        <v>40862402.300000004</v>
      </c>
      <c r="J14" s="4">
        <f t="shared" si="1"/>
        <v>-167105787.69999999</v>
      </c>
    </row>
    <row r="15" spans="2:10" ht="10.5" customHeight="1" x14ac:dyDescent="0.2">
      <c r="B15" s="3"/>
      <c r="C15" s="47" t="s">
        <v>14</v>
      </c>
      <c r="D15" s="48"/>
      <c r="E15" s="4">
        <f>+'[1]INGRESOS DEVENGADOS MENSUAL '!E230</f>
        <v>3160000</v>
      </c>
      <c r="F15" s="4">
        <f>+'[1]SABANA DE TRANSFERENCIAS'!J228</f>
        <v>0</v>
      </c>
      <c r="G15" s="4">
        <f t="shared" si="0"/>
        <v>3160000</v>
      </c>
      <c r="H15" s="4">
        <f>+'[1]INGRESOS DEVENGADOS MENSUAL '!W230</f>
        <v>1131721.8499999999</v>
      </c>
      <c r="I15" s="4">
        <f>+'[1]INGRESOS DEVENGADOS MENSUAL '!W230</f>
        <v>1131721.8499999999</v>
      </c>
      <c r="J15" s="4">
        <f t="shared" si="1"/>
        <v>-2028278.1500000001</v>
      </c>
    </row>
    <row r="16" spans="2:10" ht="10.5" customHeight="1" x14ac:dyDescent="0.2">
      <c r="B16" s="3"/>
      <c r="C16" s="47" t="s">
        <v>15</v>
      </c>
      <c r="D16" s="48"/>
      <c r="E16" s="4">
        <f>+'[1]INGRESOS DEVENGADOS MENSUAL '!E283</f>
        <v>23553350</v>
      </c>
      <c r="F16" s="4">
        <f>+'[1]SABANA DE TRANSFERENCIAS'!J280</f>
        <v>0</v>
      </c>
      <c r="G16" s="4">
        <f t="shared" si="0"/>
        <v>23553350</v>
      </c>
      <c r="H16" s="4">
        <f>+'[1]INGRESOS DEVENGADOS MENSUAL '!W283</f>
        <v>9572066.8699999992</v>
      </c>
      <c r="I16" s="4">
        <f>+'[1]INGRESOS DEVENGADOS MENSUAL '!W283</f>
        <v>9572066.8699999992</v>
      </c>
      <c r="J16" s="4">
        <f t="shared" si="1"/>
        <v>-13981283.130000001</v>
      </c>
    </row>
    <row r="17" spans="2:10" ht="10.5" customHeight="1" x14ac:dyDescent="0.2">
      <c r="B17" s="3"/>
      <c r="C17" s="47" t="s">
        <v>16</v>
      </c>
      <c r="D17" s="48"/>
      <c r="E17" s="4"/>
      <c r="F17" s="4"/>
      <c r="G17" s="4"/>
      <c r="H17" s="4"/>
      <c r="I17" s="4"/>
      <c r="J17" s="4">
        <f t="shared" si="1"/>
        <v>0</v>
      </c>
    </row>
    <row r="18" spans="2:10" ht="10.5" customHeight="1" x14ac:dyDescent="0.2">
      <c r="B18" s="3"/>
      <c r="C18" s="47" t="s">
        <v>17</v>
      </c>
      <c r="D18" s="48"/>
      <c r="E18" s="5">
        <f>SUM(E19:E29)</f>
        <v>365619382</v>
      </c>
      <c r="F18" s="5">
        <f>SUM(F19:F29)</f>
        <v>0</v>
      </c>
      <c r="G18" s="5">
        <f>SUM(G19:G29)</f>
        <v>365619382</v>
      </c>
      <c r="H18" s="5">
        <f>SUM(H19:H29)</f>
        <v>95647792</v>
      </c>
      <c r="I18" s="5">
        <f>SUM(I19:I29)</f>
        <v>95647792</v>
      </c>
      <c r="J18" s="4">
        <f>+I18-E18</f>
        <v>-269971590</v>
      </c>
    </row>
    <row r="19" spans="2:10" ht="10.5" customHeight="1" x14ac:dyDescent="0.2">
      <c r="B19" s="3"/>
      <c r="C19" s="6"/>
      <c r="D19" s="7" t="s">
        <v>18</v>
      </c>
      <c r="E19" s="4">
        <f>+'[1]INGRESOS DEVENGADOS MENSUAL '!E286+'[1]INGRESOS DEVENGADOS MENSUAL '!E293+'[1]INGRESOS DEVENGADOS MENSUAL '!E294+'[1]INGRESOS DEVENGADOS MENSUAL '!E295</f>
        <v>227423857</v>
      </c>
      <c r="F19" s="8">
        <f>+'[1]SABANA DE TRANSFERENCIAS'!J283+'[1]SABANA DE TRANSFERENCIAS'!J291+'[1]SABANA DE TRANSFERENCIAS'!J292</f>
        <v>0</v>
      </c>
      <c r="G19" s="4">
        <f>+E19+F19</f>
        <v>227423857</v>
      </c>
      <c r="H19" s="9">
        <f>+'[1]INGRESOS DEVENGADOS MENSUAL '!W286+'[1]INGRESOS DEVENGADOS MENSUAL '!W293+'[1]INGRESOS DEVENGADOS MENSUAL '!W294+'[1]INGRESOS DEVENGADOS MENSUAL '!W295</f>
        <v>79819086</v>
      </c>
      <c r="I19" s="9">
        <f>+'[1]INGRESOS DEVENGADOS MENSUAL '!W286+'[1]INGRESOS DEVENGADOS MENSUAL '!W293+'[1]INGRESOS DEVENGADOS MENSUAL '!W294+'[1]INGRESOS DEVENGADOS MENSUAL '!W295</f>
        <v>79819086</v>
      </c>
      <c r="J19" s="4">
        <f>+I19-E19</f>
        <v>-147604771</v>
      </c>
    </row>
    <row r="20" spans="2:10" ht="10.5" customHeight="1" x14ac:dyDescent="0.2">
      <c r="B20" s="3"/>
      <c r="C20" s="6"/>
      <c r="D20" s="7" t="s">
        <v>19</v>
      </c>
      <c r="E20" s="4">
        <f>+'[1]INGRESOS DEVENGADOS MENSUAL '!E287</f>
        <v>36999999.999999993</v>
      </c>
      <c r="F20" s="8">
        <f>+'[1]SABANA DE TRANSFERENCIAS'!J284</f>
        <v>0</v>
      </c>
      <c r="G20" s="4">
        <f>+E20+F20</f>
        <v>36999999.999999993</v>
      </c>
      <c r="H20" s="4">
        <f>+'[1]INGRESOS DEVENGADOS MENSUAL '!W287</f>
        <v>7076670</v>
      </c>
      <c r="I20" s="4">
        <f>+'[1]INGRESOS DEVENGADOS MENSUAL '!W287</f>
        <v>7076670</v>
      </c>
      <c r="J20" s="4">
        <f>+I20-E20</f>
        <v>-29923329.999999993</v>
      </c>
    </row>
    <row r="21" spans="2:10" ht="10.5" customHeight="1" x14ac:dyDescent="0.2">
      <c r="B21" s="3"/>
      <c r="C21" s="6"/>
      <c r="D21" s="7" t="s">
        <v>20</v>
      </c>
      <c r="E21" s="4">
        <f>+'[1]INGRESOS DEVENGADOS MENSUAL '!E288</f>
        <v>14900000</v>
      </c>
      <c r="F21" s="8">
        <f>+'[1]SABANA DE TRANSFERENCIAS'!J285</f>
        <v>0</v>
      </c>
      <c r="G21" s="4">
        <f>+E21+F21</f>
        <v>14900000</v>
      </c>
      <c r="H21" s="4">
        <f>+'[1]INGRESOS DEVENGADOS MENSUAL '!W288</f>
        <v>2893345</v>
      </c>
      <c r="I21" s="4">
        <f>+'[1]INGRESOS DEVENGADOS MENSUAL '!W288</f>
        <v>2893345</v>
      </c>
      <c r="J21" s="4">
        <f>+I21-E21</f>
        <v>-12006655</v>
      </c>
    </row>
    <row r="22" spans="2:10" ht="10.5" customHeight="1" x14ac:dyDescent="0.2">
      <c r="B22" s="3"/>
      <c r="C22" s="6"/>
      <c r="D22" s="7" t="s">
        <v>21</v>
      </c>
      <c r="E22" s="4">
        <v>0</v>
      </c>
      <c r="F22" s="8">
        <v>0</v>
      </c>
      <c r="G22" s="4">
        <f>+E22-F22</f>
        <v>0</v>
      </c>
      <c r="H22" s="4">
        <v>0</v>
      </c>
      <c r="I22" s="4">
        <v>0</v>
      </c>
      <c r="J22" s="4">
        <f t="shared" si="1"/>
        <v>0</v>
      </c>
    </row>
    <row r="23" spans="2:10" ht="10.5" customHeight="1" x14ac:dyDescent="0.2">
      <c r="B23" s="3"/>
      <c r="C23" s="6"/>
      <c r="D23" s="7" t="s">
        <v>22</v>
      </c>
      <c r="E23" s="4">
        <v>0</v>
      </c>
      <c r="F23" s="8">
        <v>0</v>
      </c>
      <c r="G23" s="4">
        <f t="shared" ref="G23:G29" si="2">+E23-F23</f>
        <v>0</v>
      </c>
      <c r="H23" s="4">
        <v>0</v>
      </c>
      <c r="I23" s="4">
        <v>0</v>
      </c>
      <c r="J23" s="4">
        <f t="shared" si="1"/>
        <v>0</v>
      </c>
    </row>
    <row r="24" spans="2:10" ht="10.5" customHeight="1" x14ac:dyDescent="0.2">
      <c r="B24" s="3"/>
      <c r="C24" s="6"/>
      <c r="D24" s="7" t="s">
        <v>23</v>
      </c>
      <c r="E24" s="4">
        <f>+'[1]INGRESOS DEVENGADOS MENSUAL '!E289</f>
        <v>8100000</v>
      </c>
      <c r="F24" s="8">
        <f>+'[1]SABANA DE TRANSFERENCIAS'!J286</f>
        <v>0</v>
      </c>
      <c r="G24" s="10">
        <f>+E24+F24</f>
        <v>8100000</v>
      </c>
      <c r="H24" s="10">
        <f>+'[1]INGRESOS DEVENGADOS MENSUAL '!W289</f>
        <v>2501983</v>
      </c>
      <c r="I24" s="4">
        <f>+'[1]INGRESOS DEVENGADOS MENSUAL '!W289</f>
        <v>2501983</v>
      </c>
      <c r="J24" s="4">
        <f>+I24-E24</f>
        <v>-5598017</v>
      </c>
    </row>
    <row r="25" spans="2:10" ht="10.5" customHeight="1" x14ac:dyDescent="0.2">
      <c r="B25" s="3"/>
      <c r="C25" s="6"/>
      <c r="D25" s="7" t="s">
        <v>24</v>
      </c>
      <c r="E25" s="4">
        <v>0</v>
      </c>
      <c r="F25" s="8">
        <v>0</v>
      </c>
      <c r="G25" s="10">
        <f t="shared" si="2"/>
        <v>0</v>
      </c>
      <c r="H25" s="10">
        <v>0</v>
      </c>
      <c r="I25" s="4">
        <v>0</v>
      </c>
      <c r="J25" s="4">
        <f t="shared" si="1"/>
        <v>0</v>
      </c>
    </row>
    <row r="26" spans="2:10" ht="10.5" customHeight="1" x14ac:dyDescent="0.2">
      <c r="B26" s="3"/>
      <c r="C26" s="6"/>
      <c r="D26" s="7" t="s">
        <v>25</v>
      </c>
      <c r="E26" s="4">
        <v>0</v>
      </c>
      <c r="F26" s="8">
        <v>0</v>
      </c>
      <c r="G26" s="4">
        <f t="shared" si="2"/>
        <v>0</v>
      </c>
      <c r="H26" s="4">
        <v>0</v>
      </c>
      <c r="I26" s="4">
        <v>0</v>
      </c>
      <c r="J26" s="4">
        <f t="shared" si="1"/>
        <v>0</v>
      </c>
    </row>
    <row r="27" spans="2:10" ht="12.75" customHeight="1" x14ac:dyDescent="0.2">
      <c r="B27" s="3"/>
      <c r="C27" s="6"/>
      <c r="D27" s="7" t="s">
        <v>26</v>
      </c>
      <c r="E27" s="4">
        <f>+'[1]INGRESOS DEVENGADOS MENSUAL '!E290</f>
        <v>12125961</v>
      </c>
      <c r="F27" s="8">
        <f>+'[1]SABANA DE TRANSFERENCIAS'!J287</f>
        <v>0</v>
      </c>
      <c r="G27" s="4">
        <f>+E27+F27</f>
        <v>12125961</v>
      </c>
      <c r="H27" s="4">
        <f>+'[1]INGRESOS DEVENGADOS MENSUAL '!W290</f>
        <v>2393837</v>
      </c>
      <c r="I27" s="4">
        <f>+'[1]INGRESOS DEVENGADOS MENSUAL '!W290</f>
        <v>2393837</v>
      </c>
      <c r="J27" s="4">
        <f>+I27-E27</f>
        <v>-9732124</v>
      </c>
    </row>
    <row r="28" spans="2:10" ht="10.5" customHeight="1" x14ac:dyDescent="0.2">
      <c r="B28" s="3"/>
      <c r="C28" s="6"/>
      <c r="D28" s="7" t="s">
        <v>27</v>
      </c>
      <c r="E28" s="8">
        <f>+'[1]INGRESOS DEVENGADOS MENSUAL '!E296+'[1]INGRESOS DEVENGADOS MENSUAL '!E304+'[1]INGRESOS DEVENGADOS MENSUAL '!E297</f>
        <v>66069563.999999985</v>
      </c>
      <c r="F28" s="8">
        <f>+'[1]SABANA DE TRANSFERENCIAS'!J293+'[1]SABANA DE TRANSFERENCIAS'!J301</f>
        <v>0</v>
      </c>
      <c r="G28" s="4">
        <f>+E28+F28</f>
        <v>66069563.999999985</v>
      </c>
      <c r="H28" s="4">
        <f>+'[1]INGRESOS DEVENGADOS MENSUAL '!W296+'[1]INGRESOS DEVENGADOS MENSUAL '!W304+'[1]INGRESOS DEVENGADOS MENSUAL '!W297</f>
        <v>962871</v>
      </c>
      <c r="I28" s="4">
        <f>+H28</f>
        <v>962871</v>
      </c>
      <c r="J28" s="4">
        <f>+I28-E28</f>
        <v>-65106692.999999985</v>
      </c>
    </row>
    <row r="29" spans="2:10" ht="21" customHeight="1" x14ac:dyDescent="0.2">
      <c r="B29" s="3"/>
      <c r="C29" s="6"/>
      <c r="D29" s="20" t="s">
        <v>28</v>
      </c>
      <c r="E29" s="4">
        <v>0</v>
      </c>
      <c r="F29" s="8">
        <v>0</v>
      </c>
      <c r="G29" s="4">
        <f t="shared" si="2"/>
        <v>0</v>
      </c>
      <c r="H29" s="4"/>
      <c r="I29" s="4"/>
      <c r="J29" s="4">
        <f t="shared" si="1"/>
        <v>0</v>
      </c>
    </row>
    <row r="30" spans="2:10" ht="10.5" customHeight="1" x14ac:dyDescent="0.2">
      <c r="B30" s="3"/>
      <c r="C30" s="47" t="s">
        <v>29</v>
      </c>
      <c r="D30" s="48"/>
      <c r="E30" s="4">
        <f>SUM(E31:E35)</f>
        <v>21040000</v>
      </c>
      <c r="F30" s="8">
        <f>SUM(F31:F35)</f>
        <v>0</v>
      </c>
      <c r="G30" s="4">
        <f>SUM(G31:G35)</f>
        <v>21040000</v>
      </c>
      <c r="H30" s="4">
        <f>SUM(H31:H35)</f>
        <v>8922584.1400000006</v>
      </c>
      <c r="I30" s="4">
        <f>SUM(I31:I35)</f>
        <v>8922584.1400000006</v>
      </c>
      <c r="J30" s="4">
        <f t="shared" si="1"/>
        <v>-12117415.859999999</v>
      </c>
    </row>
    <row r="31" spans="2:10" ht="10.5" customHeight="1" x14ac:dyDescent="0.2">
      <c r="B31" s="3"/>
      <c r="C31" s="6"/>
      <c r="D31" s="7" t="s">
        <v>30</v>
      </c>
      <c r="E31" s="4">
        <f>+'[1]INGRESOS DEVENGADOS MENSUAL '!E330</f>
        <v>0</v>
      </c>
      <c r="F31" s="8">
        <f>+'[1]SABANA DE TRANSFERENCIAS'!J326</f>
        <v>0</v>
      </c>
      <c r="G31" s="4">
        <f>+E31+F31</f>
        <v>0</v>
      </c>
      <c r="H31" s="4">
        <f>+'[1]INGRESOS DEVENGADOS MENSUAL '!W330</f>
        <v>0</v>
      </c>
      <c r="I31" s="4">
        <f>+'[1]INGRESOS DEVENGADOS MENSUAL '!W330</f>
        <v>0</v>
      </c>
      <c r="J31" s="4">
        <f t="shared" si="1"/>
        <v>0</v>
      </c>
    </row>
    <row r="32" spans="2:10" ht="10.5" customHeight="1" x14ac:dyDescent="0.2">
      <c r="B32" s="3"/>
      <c r="C32" s="6"/>
      <c r="D32" s="7" t="s">
        <v>31</v>
      </c>
      <c r="E32" s="4">
        <f>+'[1]INGRESOS DEVENGADOS MENSUAL '!E331</f>
        <v>0</v>
      </c>
      <c r="F32" s="8">
        <f>+'[1]SABANA DE TRANSFERENCIAS'!J327</f>
        <v>0</v>
      </c>
      <c r="G32" s="4">
        <f>+E32+F32</f>
        <v>0</v>
      </c>
      <c r="H32" s="4">
        <f>+'[1]INGRESOS DEVENGADOS MENSUAL '!W331</f>
        <v>0</v>
      </c>
      <c r="I32" s="4">
        <f>+'[1]INGRESOS DEVENGADOS MENSUAL '!W331</f>
        <v>0</v>
      </c>
      <c r="J32" s="4">
        <f t="shared" si="1"/>
        <v>0</v>
      </c>
    </row>
    <row r="33" spans="2:10" ht="10.5" customHeight="1" x14ac:dyDescent="0.2">
      <c r="B33" s="3"/>
      <c r="C33" s="6"/>
      <c r="D33" s="7" t="s">
        <v>32</v>
      </c>
      <c r="E33" s="4">
        <f>+'[1]INGRESOS DEVENGADOS MENSUAL '!E332</f>
        <v>3000000</v>
      </c>
      <c r="F33" s="8">
        <f>+'[1]SABANA DE TRANSFERENCIAS'!J328</f>
        <v>0</v>
      </c>
      <c r="G33" s="4">
        <f>+E33+F33</f>
        <v>3000000</v>
      </c>
      <c r="H33" s="4">
        <f>+'[1]INGRESOS DEVENGADOS MENSUAL '!W332</f>
        <v>508593</v>
      </c>
      <c r="I33" s="4">
        <f>+'[1]INGRESOS DEVENGADOS MENSUAL '!W332</f>
        <v>508593</v>
      </c>
      <c r="J33" s="4">
        <f>+I33-E33</f>
        <v>-2491407</v>
      </c>
    </row>
    <row r="34" spans="2:10" ht="10.5" customHeight="1" x14ac:dyDescent="0.2">
      <c r="B34" s="3"/>
      <c r="C34" s="6"/>
      <c r="D34" s="7" t="s">
        <v>33</v>
      </c>
      <c r="E34" s="4">
        <v>0</v>
      </c>
      <c r="F34" s="8">
        <v>0</v>
      </c>
      <c r="G34" s="4">
        <f>+E34-F34</f>
        <v>0</v>
      </c>
      <c r="H34" s="4">
        <v>0</v>
      </c>
      <c r="I34" s="4">
        <v>0</v>
      </c>
      <c r="J34" s="4">
        <f t="shared" si="1"/>
        <v>0</v>
      </c>
    </row>
    <row r="35" spans="2:10" ht="10.5" customHeight="1" x14ac:dyDescent="0.2">
      <c r="B35" s="3"/>
      <c r="C35" s="6"/>
      <c r="D35" s="7" t="s">
        <v>34</v>
      </c>
      <c r="E35" s="4">
        <f>+'[1]INGRESOS DEVENGADOS MENSUAL '!E333+'[1]INGRESOS DEVENGADOS MENSUAL '!E334+'[1]INGRESOS DEVENGADOS MENSUAL '!E337</f>
        <v>18040000</v>
      </c>
      <c r="F35" s="8">
        <f>+'[1]SABANA DE TRANSFERENCIAS'!J329+'[1]SABANA DE TRANSFERENCIAS'!J330+'[1]SABANA DE TRANSFERENCIAS'!J332</f>
        <v>0</v>
      </c>
      <c r="G35" s="4">
        <f>+E35+F35</f>
        <v>18040000</v>
      </c>
      <c r="H35" s="4">
        <f>+'[1]INGRESOS DEVENGADOS MENSUAL '!W333+'[1]INGRESOS DEVENGADOS MENSUAL '!W334+'[1]INGRESOS DEVENGADOS MENSUAL '!W336+'[1]INGRESOS DEVENGADOS MENSUAL '!W337</f>
        <v>8413991.1400000006</v>
      </c>
      <c r="I35" s="4">
        <f>+'[1]INGRESOS DEVENGADOS MENSUAL '!W333+'[1]INGRESOS DEVENGADOS MENSUAL '!W334+'[1]INGRESOS DEVENGADOS MENSUAL '!W336</f>
        <v>8413991.1400000006</v>
      </c>
      <c r="J35" s="4">
        <f t="shared" si="1"/>
        <v>-9626008.8599999994</v>
      </c>
    </row>
    <row r="36" spans="2:10" ht="10.5" customHeight="1" x14ac:dyDescent="0.2">
      <c r="B36" s="3"/>
      <c r="C36" s="47" t="s">
        <v>35</v>
      </c>
      <c r="D36" s="48"/>
      <c r="E36" s="4">
        <v>0</v>
      </c>
      <c r="F36" s="8">
        <v>0</v>
      </c>
      <c r="G36" s="4">
        <v>0</v>
      </c>
      <c r="H36" s="4">
        <v>0</v>
      </c>
      <c r="I36" s="4">
        <v>0</v>
      </c>
      <c r="J36" s="4">
        <f t="shared" si="1"/>
        <v>0</v>
      </c>
    </row>
    <row r="37" spans="2:10" ht="10.5" customHeight="1" x14ac:dyDescent="0.2">
      <c r="B37" s="3"/>
      <c r="C37" s="47" t="s">
        <v>36</v>
      </c>
      <c r="D37" s="48"/>
      <c r="E37" s="4">
        <f>SUM(E38)</f>
        <v>2324865</v>
      </c>
      <c r="F37" s="8">
        <f>SUM(F38)</f>
        <v>0</v>
      </c>
      <c r="G37" s="4">
        <f>SUM(G38)</f>
        <v>2324865</v>
      </c>
      <c r="H37" s="4">
        <f>SUM(H38)</f>
        <v>8004362.3600000003</v>
      </c>
      <c r="I37" s="4">
        <f>+I38</f>
        <v>8004362.3600000003</v>
      </c>
      <c r="J37" s="4">
        <f>+I37-E37</f>
        <v>5679497.3600000003</v>
      </c>
    </row>
    <row r="38" spans="2:10" ht="10.5" customHeight="1" x14ac:dyDescent="0.2">
      <c r="B38" s="3"/>
      <c r="C38" s="6"/>
      <c r="D38" s="7" t="s">
        <v>37</v>
      </c>
      <c r="E38" s="4">
        <f>+'[1]INGRESOS DEVENGADOS MENSUAL '!E324+'[1]INGRESOS DEVENGADOS MENSUAL '!E325</f>
        <v>2324865</v>
      </c>
      <c r="F38" s="8">
        <f>+'[1]SABANA DE TRANSFERENCIAS'!J320+'[1]SABANA DE TRANSFERENCIAS'!J321</f>
        <v>0</v>
      </c>
      <c r="G38" s="4">
        <f>+E38+F38</f>
        <v>2324865</v>
      </c>
      <c r="H38" s="4">
        <f>+'[1]INGRESOS DEVENGADOS MENSUAL '!W324+'[1]INGRESOS DEVENGADOS MENSUAL '!W306</f>
        <v>8004362.3600000003</v>
      </c>
      <c r="I38" s="4">
        <f>+H38</f>
        <v>8004362.3600000003</v>
      </c>
      <c r="J38" s="4">
        <f>+I38-E38</f>
        <v>5679497.3600000003</v>
      </c>
    </row>
    <row r="39" spans="2:10" ht="10.5" customHeight="1" x14ac:dyDescent="0.2">
      <c r="B39" s="3"/>
      <c r="C39" s="47" t="s">
        <v>38</v>
      </c>
      <c r="D39" s="48"/>
      <c r="E39" s="4">
        <f>SUM(E40:E41)</f>
        <v>39386970</v>
      </c>
      <c r="F39" s="8">
        <f>SUM(F40:F41)</f>
        <v>0</v>
      </c>
      <c r="G39" s="4">
        <f>SUM(G40:G41)</f>
        <v>39386970</v>
      </c>
      <c r="H39" s="4">
        <f>SUM(H40:H41)</f>
        <v>9143569.7200000007</v>
      </c>
      <c r="I39" s="4">
        <f>+I40</f>
        <v>9143569.7200000007</v>
      </c>
      <c r="J39" s="4">
        <f>+I39-E39</f>
        <v>-30243400.280000001</v>
      </c>
    </row>
    <row r="40" spans="2:10" ht="10.5" customHeight="1" x14ac:dyDescent="0.2">
      <c r="B40" s="3"/>
      <c r="C40" s="6"/>
      <c r="D40" s="7" t="s">
        <v>39</v>
      </c>
      <c r="E40" s="8">
        <f>+'[1]INGRESOS DEVENGADOS MENSUAL '!E298+'[1]INGRESOS DEVENGADOS MENSUAL '!E299+'[1]INGRESOS DEVENGADOS MENSUAL '!E300+'[1]INGRESOS DEVENGADOS MENSUAL '!E301+'[1]INGRESOS DEVENGADOS MENSUAL '!E302+'[1]INGRESOS DEVENGADOS MENSUAL '!E303+'[1]INGRESOS DEVENGADOS MENSUAL '!E335+'[1]INGRESOS DEVENGADOS MENSUAL '!E305</f>
        <v>39386970</v>
      </c>
      <c r="F40" s="8">
        <f>+'[1]SABANA DE TRANSFERENCIAS'!J295+'[1]SABANA DE TRANSFERENCIAS'!J296+'[1]SABANA DE TRANSFERENCIAS'!J297+'[1]SABANA DE TRANSFERENCIAS'!J298+'[1]SABANA DE TRANSFERENCIAS'!J299+'[1]SABANA DE TRANSFERENCIAS'!J300</f>
        <v>0</v>
      </c>
      <c r="G40" s="4">
        <f>+E40+F40</f>
        <v>39386970</v>
      </c>
      <c r="H40" s="4">
        <f>+'[1]INGRESOS DEVENGADOS MENSUAL '!W298+'[1]INGRESOS DEVENGADOS MENSUAL '!W299+'[1]INGRESOS DEVENGADOS MENSUAL '!W300+'[1]INGRESOS DEVENGADOS MENSUAL '!W301+'[1]INGRESOS DEVENGADOS MENSUAL '!W302+'[1]INGRESOS DEVENGADOS MENSUAL '!W303+'[1]INGRESOS DEVENGADOS MENSUAL '!W335+'[1]INGRESOS DEVENGADOS MENSUAL '!W305</f>
        <v>9143569.7200000007</v>
      </c>
      <c r="I40" s="4">
        <f>+H40</f>
        <v>9143569.7200000007</v>
      </c>
      <c r="J40" s="4">
        <f>+I40-E40</f>
        <v>-30243400.280000001</v>
      </c>
    </row>
    <row r="41" spans="2:10" ht="10.5" customHeight="1" x14ac:dyDescent="0.2">
      <c r="B41" s="3"/>
      <c r="C41" s="6"/>
      <c r="D41" s="7" t="s">
        <v>40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 t="shared" si="1"/>
        <v>0</v>
      </c>
    </row>
    <row r="42" spans="2:10" ht="10.5" customHeight="1" x14ac:dyDescent="0.2">
      <c r="B42" s="11"/>
      <c r="C42" s="12"/>
      <c r="D42" s="13"/>
      <c r="E42" s="4"/>
      <c r="F42" s="4"/>
      <c r="G42" s="4"/>
      <c r="H42" s="4"/>
      <c r="I42" s="4"/>
      <c r="J42" s="4"/>
    </row>
    <row r="43" spans="2:10" ht="10.5" customHeight="1" x14ac:dyDescent="0.2">
      <c r="B43" s="44" t="s">
        <v>41</v>
      </c>
      <c r="C43" s="45"/>
      <c r="D43" s="49"/>
      <c r="E43" s="14">
        <f t="shared" ref="E43:I43" si="3">+E11+E12+E13+E14+E15+E16+E17+E18+E30+E36+E37+E39</f>
        <v>1098883556</v>
      </c>
      <c r="F43" s="14">
        <f t="shared" si="3"/>
        <v>0</v>
      </c>
      <c r="G43" s="14">
        <f t="shared" si="3"/>
        <v>1098883556</v>
      </c>
      <c r="H43" s="14">
        <f t="shared" si="3"/>
        <v>351197534.42000008</v>
      </c>
      <c r="I43" s="14">
        <f t="shared" si="3"/>
        <v>351197534.42000008</v>
      </c>
      <c r="J43" s="14">
        <f>+J11+J12+J13+J14+J15+J16+J17+J18+J30+J36+J37+J39</f>
        <v>-747686021.57999992</v>
      </c>
    </row>
    <row r="44" spans="2:10" ht="10.5" customHeight="1" x14ac:dyDescent="0.2">
      <c r="B44" s="44" t="s">
        <v>42</v>
      </c>
      <c r="C44" s="45"/>
      <c r="D44" s="49"/>
      <c r="E44" s="15"/>
      <c r="F44" s="15"/>
      <c r="G44" s="15"/>
      <c r="H44" s="15"/>
      <c r="I44" s="15"/>
      <c r="J44" s="4"/>
    </row>
    <row r="45" spans="2:10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0" ht="10.5" customHeight="1" x14ac:dyDescent="0.2">
      <c r="B46" s="44" t="s">
        <v>43</v>
      </c>
      <c r="C46" s="45"/>
      <c r="D46" s="49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47" t="s">
        <v>44</v>
      </c>
      <c r="D47" s="48"/>
      <c r="E47" s="4">
        <f>SUM(E48:E55)</f>
        <v>159129503</v>
      </c>
      <c r="F47" s="4">
        <f>SUM(F48:F55)</f>
        <v>43299891</v>
      </c>
      <c r="G47" s="4">
        <f>SUM(G48:G55)</f>
        <v>202429394</v>
      </c>
      <c r="H47" s="4">
        <f>SUM(H48:H55)</f>
        <v>57103887</v>
      </c>
      <c r="I47" s="4">
        <f>SUM(I48:I55)</f>
        <v>57103887</v>
      </c>
      <c r="J47" s="4">
        <f>+I47-E47</f>
        <v>-102025616</v>
      </c>
    </row>
    <row r="48" spans="2:10" ht="25.5" customHeight="1" x14ac:dyDescent="0.2">
      <c r="B48" s="3"/>
      <c r="C48" s="6"/>
      <c r="D48" s="20" t="s">
        <v>45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6"/>
      <c r="D49" s="7" t="s">
        <v>46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6"/>
      <c r="D50" s="7" t="s">
        <v>47</v>
      </c>
      <c r="E50" s="4">
        <f>+'[1]INGRESOS DEVENGADOS MENSUAL '!E309</f>
        <v>37957061.000000007</v>
      </c>
      <c r="F50" s="8">
        <f>+'[1]SABANA DE TRANSFERENCIAS'!J305</f>
        <v>33135318</v>
      </c>
      <c r="G50" s="4">
        <f>+E50+F50</f>
        <v>71092379</v>
      </c>
      <c r="H50" s="4">
        <f>+'[1]INGRESOS DEVENGADOS MENSUAL '!W309</f>
        <v>24269634</v>
      </c>
      <c r="I50" s="4">
        <f>+'[1]INGRESOS DEVENGADOS MENSUAL '!W309</f>
        <v>24269634</v>
      </c>
      <c r="J50" s="4">
        <f>+I50-E50</f>
        <v>-13687427.000000007</v>
      </c>
    </row>
    <row r="51" spans="2:10" ht="21.75" customHeight="1" x14ac:dyDescent="0.2">
      <c r="B51" s="3"/>
      <c r="C51" s="6"/>
      <c r="D51" s="20" t="s">
        <v>48</v>
      </c>
      <c r="E51" s="4">
        <f>+'[1]INGRESOS DEVENGADOS MENSUAL '!E308</f>
        <v>121172442</v>
      </c>
      <c r="F51" s="8">
        <f>+'[1]SABANA DE TRANSFERENCIAS'!J304</f>
        <v>10164573</v>
      </c>
      <c r="G51" s="4">
        <f>+E51+F51</f>
        <v>131337015</v>
      </c>
      <c r="H51" s="4">
        <f>+'[1]INGRESOS DEVENGADOS MENSUAL '!W308</f>
        <v>32834253</v>
      </c>
      <c r="I51" s="4">
        <f>+'[1]INGRESOS DEVENGADOS MENSUAL '!W308</f>
        <v>32834253</v>
      </c>
      <c r="J51" s="4">
        <f>+I51-E51</f>
        <v>-88338189</v>
      </c>
    </row>
    <row r="52" spans="2:10" ht="10.5" customHeight="1" x14ac:dyDescent="0.2">
      <c r="B52" s="3"/>
      <c r="C52" s="6"/>
      <c r="D52" s="7" t="s">
        <v>49</v>
      </c>
      <c r="E52" s="4"/>
      <c r="F52" s="4"/>
      <c r="G52" s="4"/>
      <c r="H52" s="4"/>
      <c r="I52" s="4"/>
      <c r="J52" s="4"/>
    </row>
    <row r="53" spans="2:10" ht="15" customHeight="1" x14ac:dyDescent="0.2">
      <c r="B53" s="3"/>
      <c r="C53" s="6"/>
      <c r="D53" s="7" t="s">
        <v>50</v>
      </c>
      <c r="E53" s="4"/>
      <c r="F53" s="4"/>
      <c r="G53" s="4"/>
      <c r="H53" s="4"/>
      <c r="I53" s="4"/>
      <c r="J53" s="4"/>
    </row>
    <row r="54" spans="2:10" ht="22.5" customHeight="1" x14ac:dyDescent="0.2">
      <c r="B54" s="3"/>
      <c r="C54" s="6"/>
      <c r="D54" s="20" t="s">
        <v>51</v>
      </c>
      <c r="E54" s="10"/>
      <c r="F54" s="4"/>
      <c r="G54" s="4"/>
      <c r="H54" s="4"/>
      <c r="I54" s="4"/>
      <c r="J54" s="4"/>
    </row>
    <row r="55" spans="2:10" ht="21.75" customHeight="1" x14ac:dyDescent="0.2">
      <c r="B55" s="3"/>
      <c r="C55" s="6"/>
      <c r="D55" s="22" t="s">
        <v>52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47" t="s">
        <v>53</v>
      </c>
      <c r="D56" s="48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0</v>
      </c>
      <c r="I56" s="4">
        <f>SUM(I57:I60)</f>
        <v>0</v>
      </c>
      <c r="J56" s="4">
        <f>+H56-G56</f>
        <v>0</v>
      </c>
    </row>
    <row r="57" spans="2:10" ht="10.5" customHeight="1" x14ac:dyDescent="0.2">
      <c r="B57" s="3"/>
      <c r="C57" s="6"/>
      <c r="D57" s="7" t="s">
        <v>54</v>
      </c>
      <c r="E57" s="4"/>
      <c r="F57" s="4"/>
      <c r="G57" s="4"/>
      <c r="H57" s="4"/>
      <c r="I57" s="4"/>
      <c r="J57" s="4"/>
    </row>
    <row r="58" spans="2:10" ht="10.5" customHeight="1" x14ac:dyDescent="0.2">
      <c r="B58" s="3"/>
      <c r="C58" s="6"/>
      <c r="D58" s="7" t="s">
        <v>55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6"/>
      <c r="D59" s="7" t="s">
        <v>56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6"/>
      <c r="D60" s="7" t="s">
        <v>57</v>
      </c>
      <c r="E60" s="4">
        <f>+'[1]INGRESOS DEVENGADOS MENSUAL '!E312+'[1]INGRESOS DEVENGADOS MENSUAL '!E313+'[1]INGRESOS DEVENGADOS MENSUAL '!E314+'[1]INGRESOS DEVENGADOS MENSUAL '!E315+'[1]INGRESOS DEVENGADOS MENSUAL '!E316+'[1]INGRESOS DEVENGADOS MENSUAL '!E317+'[1]INGRESOS DEVENGADOS MENSUAL '!E318+'[1]INGRESOS DEVENGADOS MENSUAL '!E323</f>
        <v>0</v>
      </c>
      <c r="F60" s="4">
        <f>+'[1]SABANA DE TRANSFERENCIAS'!J308+'[1]SABANA DE TRANSFERENCIAS'!J309+'[1]SABANA DE TRANSFERENCIAS'!J310+'[1]SABANA DE TRANSFERENCIAS'!J311+'[1]SABANA DE TRANSFERENCIAS'!J312+'[1]SABANA DE TRANSFERENCIAS'!J313+'[1]SABANA DE TRANSFERENCIAS'!J314+'[1]SABANA DE TRANSFERENCIAS'!J319</f>
        <v>0</v>
      </c>
      <c r="G60" s="4">
        <f>+E60+F60</f>
        <v>0</v>
      </c>
      <c r="H60" s="4">
        <f>+'[1]INGRESOS DEVENGADOS MENSUAL '!W312+'[1]INGRESOS DEVENGADOS MENSUAL '!W313+'[1]INGRESOS DEVENGADOS MENSUAL '!W314+'[1]INGRESOS DEVENGADOS MENSUAL '!W315+'[1]INGRESOS DEVENGADOS MENSUAL '!W316+'[1]INGRESOS DEVENGADOS MENSUAL '!W317+'[1]INGRESOS DEVENGADOS MENSUAL '!W318+'[1]INGRESOS DEVENGADOS MENSUAL '!W323</f>
        <v>0</v>
      </c>
      <c r="I60" s="4">
        <f>+'[1]INGRESOS DEVENGADOS MENSUAL '!W312+'[1]INGRESOS DEVENGADOS MENSUAL '!W313+'[1]INGRESOS DEVENGADOS MENSUAL '!W314+'[1]INGRESOS DEVENGADOS MENSUAL '!W315+'[1]INGRESOS DEVENGADOS MENSUAL '!W316+'[1]INGRESOS DEVENGADOS MENSUAL '!W317+'[1]INGRESOS DEVENGADOS MENSUAL '!W318+'[1]INGRESOS DEVENGADOS MENSUAL '!W323</f>
        <v>0</v>
      </c>
      <c r="J60" s="4">
        <f>+H60-G60</f>
        <v>0</v>
      </c>
    </row>
    <row r="61" spans="2:10" ht="10.5" customHeight="1" x14ac:dyDescent="0.2">
      <c r="B61" s="3"/>
      <c r="C61" s="47" t="s">
        <v>58</v>
      </c>
      <c r="D61" s="48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9.5" customHeight="1" x14ac:dyDescent="0.2">
      <c r="B62" s="3"/>
      <c r="C62" s="6"/>
      <c r="D62" s="20" t="s">
        <v>59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60</v>
      </c>
      <c r="E63" s="4"/>
      <c r="F63" s="4"/>
      <c r="G63" s="4"/>
      <c r="H63" s="4"/>
      <c r="I63" s="4"/>
      <c r="J63" s="4"/>
    </row>
    <row r="64" spans="2:10" ht="22.5" customHeight="1" x14ac:dyDescent="0.2">
      <c r="B64" s="3"/>
      <c r="C64" s="52" t="s">
        <v>61</v>
      </c>
      <c r="D64" s="53"/>
      <c r="E64" s="4"/>
      <c r="F64" s="4"/>
      <c r="G64" s="4"/>
      <c r="H64" s="4"/>
      <c r="I64" s="4"/>
      <c r="J64" s="4"/>
    </row>
    <row r="65" spans="2:10" ht="10.5" customHeight="1" x14ac:dyDescent="0.2">
      <c r="B65" s="3"/>
      <c r="C65" s="47" t="s">
        <v>62</v>
      </c>
      <c r="D65" s="48"/>
      <c r="E65" s="4">
        <f>+'[1]INGRESOS DEVENGADOS MENSUAL '!E327</f>
        <v>7092900</v>
      </c>
      <c r="F65" s="4">
        <f>+'[1]SABANA DE TRANSFERENCIAS'!J323</f>
        <v>0</v>
      </c>
      <c r="G65" s="4">
        <f>+E65+F65</f>
        <v>7092900</v>
      </c>
      <c r="H65" s="4">
        <f>+'[1]INGRESOS DEVENGADOS MENSUAL '!W327</f>
        <v>347152.5</v>
      </c>
      <c r="I65" s="4">
        <f>+'[1]INGRESOS DEVENGADOS MENSUAL '!W327</f>
        <v>347152.5</v>
      </c>
      <c r="J65" s="4">
        <f>+I65-E65</f>
        <v>-6745747.5</v>
      </c>
    </row>
    <row r="66" spans="2:10" ht="10.5" customHeight="1" x14ac:dyDescent="0.2">
      <c r="B66" s="11"/>
      <c r="C66" s="54"/>
      <c r="D66" s="55"/>
      <c r="E66" s="4"/>
      <c r="F66" s="4"/>
      <c r="G66" s="4"/>
      <c r="H66" s="4"/>
      <c r="I66" s="4"/>
      <c r="J66" s="4"/>
    </row>
    <row r="67" spans="2:10" ht="10.5" customHeight="1" x14ac:dyDescent="0.2">
      <c r="B67" s="44" t="s">
        <v>63</v>
      </c>
      <c r="C67" s="45"/>
      <c r="D67" s="49"/>
      <c r="E67" s="16">
        <f>+E47+E56+E61+E64+E65</f>
        <v>166222403</v>
      </c>
      <c r="F67" s="16">
        <f>+F47+F56+F61+F64+F65</f>
        <v>43299891</v>
      </c>
      <c r="G67" s="16">
        <f>+G47+G56+G61+G64+G65</f>
        <v>209522294</v>
      </c>
      <c r="H67" s="16">
        <f>+H47+H56+H61+H64+H65</f>
        <v>57451039.5</v>
      </c>
      <c r="I67" s="16">
        <f>+I47+I56+I61+I64+I65</f>
        <v>57451039.5</v>
      </c>
      <c r="J67" s="17">
        <f>+I67-E67</f>
        <v>-108771363.5</v>
      </c>
    </row>
    <row r="68" spans="2:10" ht="10.5" customHeight="1" x14ac:dyDescent="0.2">
      <c r="B68" s="11"/>
      <c r="C68" s="54"/>
      <c r="D68" s="55"/>
      <c r="E68" s="4"/>
      <c r="F68" s="4"/>
      <c r="G68" s="4"/>
      <c r="H68" s="4"/>
      <c r="I68" s="4"/>
      <c r="J68" s="4"/>
    </row>
    <row r="69" spans="2:10" ht="10.5" customHeight="1" x14ac:dyDescent="0.2">
      <c r="B69" s="44" t="s">
        <v>64</v>
      </c>
      <c r="C69" s="45"/>
      <c r="D69" s="49"/>
      <c r="E69" s="17">
        <f>SUM(E70)</f>
        <v>0</v>
      </c>
      <c r="F69" s="17">
        <f>SUM(F70)</f>
        <v>0</v>
      </c>
      <c r="G69" s="17">
        <f>SUM(G70)</f>
        <v>0</v>
      </c>
      <c r="H69" s="17">
        <f>SUM(H70)</f>
        <v>0</v>
      </c>
      <c r="I69" s="17">
        <f>SUM(I70)</f>
        <v>0</v>
      </c>
      <c r="J69" s="17">
        <f>+H69-G69</f>
        <v>0</v>
      </c>
    </row>
    <row r="70" spans="2:10" ht="10.5" customHeight="1" x14ac:dyDescent="0.2">
      <c r="B70" s="3"/>
      <c r="C70" s="47" t="s">
        <v>65</v>
      </c>
      <c r="D70" s="48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1"/>
      <c r="C71" s="54"/>
      <c r="D71" s="55"/>
      <c r="E71" s="4"/>
      <c r="F71" s="4"/>
      <c r="G71" s="4"/>
      <c r="H71" s="4"/>
      <c r="I71" s="4"/>
      <c r="J71" s="4"/>
    </row>
    <row r="72" spans="2:10" ht="10.5" customHeight="1" x14ac:dyDescent="0.2">
      <c r="B72" s="44" t="s">
        <v>66</v>
      </c>
      <c r="C72" s="45"/>
      <c r="D72" s="49"/>
      <c r="E72" s="16">
        <f>+E43+E67+E69</f>
        <v>1265105959</v>
      </c>
      <c r="F72" s="16">
        <f t="shared" ref="F72:I72" si="4">+F43+F67+F69</f>
        <v>43299891</v>
      </c>
      <c r="G72" s="16">
        <f t="shared" si="4"/>
        <v>1308405850</v>
      </c>
      <c r="H72" s="16">
        <f t="shared" si="4"/>
        <v>408648573.92000008</v>
      </c>
      <c r="I72" s="16">
        <f t="shared" si="4"/>
        <v>408648573.92000008</v>
      </c>
      <c r="J72" s="16">
        <f>+J43+J67+J69</f>
        <v>-856457385.07999992</v>
      </c>
    </row>
    <row r="73" spans="2:10" ht="10.5" customHeight="1" x14ac:dyDescent="0.2">
      <c r="B73" s="11"/>
      <c r="C73" s="54"/>
      <c r="D73" s="55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45" t="s">
        <v>67</v>
      </c>
      <c r="D74" s="49"/>
      <c r="E74" s="4"/>
      <c r="F74" s="4"/>
      <c r="G74" s="4"/>
      <c r="H74" s="4"/>
      <c r="I74" s="4"/>
      <c r="J74" s="4"/>
    </row>
    <row r="75" spans="2:10" ht="25.5" customHeight="1" x14ac:dyDescent="0.2">
      <c r="B75" s="3"/>
      <c r="C75" s="52" t="s">
        <v>68</v>
      </c>
      <c r="D75" s="53"/>
      <c r="E75" s="4"/>
      <c r="F75" s="4"/>
      <c r="G75" s="4"/>
      <c r="H75" s="4"/>
      <c r="I75" s="4"/>
      <c r="J75" s="4"/>
    </row>
    <row r="76" spans="2:10" ht="21" customHeight="1" x14ac:dyDescent="0.2">
      <c r="B76" s="3"/>
      <c r="C76" s="52" t="s">
        <v>69</v>
      </c>
      <c r="D76" s="53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45" t="s">
        <v>70</v>
      </c>
      <c r="D77" s="49"/>
      <c r="E77" s="4"/>
      <c r="F77" s="4"/>
      <c r="G77" s="4"/>
      <c r="H77" s="4"/>
      <c r="I77" s="4"/>
      <c r="J77" s="4"/>
    </row>
    <row r="78" spans="2:10" ht="10.5" customHeight="1" thickBot="1" x14ac:dyDescent="0.25">
      <c r="B78" s="18"/>
      <c r="C78" s="50"/>
      <c r="D78" s="51"/>
      <c r="E78" s="19"/>
      <c r="F78" s="19"/>
      <c r="G78" s="19"/>
      <c r="H78" s="19"/>
      <c r="I78" s="19"/>
      <c r="J78" s="19"/>
    </row>
    <row r="80" spans="2:10" x14ac:dyDescent="0.2">
      <c r="B80" s="57" t="s">
        <v>81</v>
      </c>
      <c r="C80" s="57"/>
      <c r="D80" s="57"/>
      <c r="E80" s="57"/>
      <c r="F80" s="57"/>
      <c r="G80" s="57"/>
      <c r="H80" s="57"/>
      <c r="I80" s="57"/>
      <c r="J80" s="57"/>
    </row>
    <row r="81" spans="2:10" x14ac:dyDescent="0.2">
      <c r="E81" s="21"/>
      <c r="H81" s="21"/>
    </row>
    <row r="85" spans="2:10" x14ac:dyDescent="0.2">
      <c r="B85" s="56" t="s">
        <v>71</v>
      </c>
      <c r="C85" s="56"/>
      <c r="D85" s="56"/>
      <c r="E85" s="56" t="s">
        <v>72</v>
      </c>
      <c r="F85" s="56"/>
      <c r="G85" s="56"/>
      <c r="I85" s="56" t="s">
        <v>75</v>
      </c>
      <c r="J85" s="56"/>
    </row>
    <row r="86" spans="2:10" x14ac:dyDescent="0.2">
      <c r="B86" s="56" t="s">
        <v>73</v>
      </c>
      <c r="C86" s="56"/>
      <c r="D86" s="56"/>
      <c r="E86" s="56" t="s">
        <v>74</v>
      </c>
      <c r="F86" s="56"/>
      <c r="G86" s="56"/>
      <c r="I86" s="56" t="s">
        <v>76</v>
      </c>
      <c r="J86" s="56"/>
    </row>
    <row r="87" spans="2:10" x14ac:dyDescent="0.2">
      <c r="I87" s="23"/>
      <c r="J87" s="23"/>
    </row>
  </sheetData>
  <mergeCells count="56">
    <mergeCell ref="B80:J80"/>
    <mergeCell ref="B85:D85"/>
    <mergeCell ref="E85:G85"/>
    <mergeCell ref="I85:J85"/>
    <mergeCell ref="B86:D86"/>
    <mergeCell ref="E86:G86"/>
    <mergeCell ref="I86:J86"/>
    <mergeCell ref="C78:D78"/>
    <mergeCell ref="B46:D46"/>
    <mergeCell ref="C47:D47"/>
    <mergeCell ref="C56:D56"/>
    <mergeCell ref="C61:D61"/>
    <mergeCell ref="C76:D76"/>
    <mergeCell ref="C75:D75"/>
    <mergeCell ref="C68:D68"/>
    <mergeCell ref="B69:D69"/>
    <mergeCell ref="C70:D70"/>
    <mergeCell ref="C73:D73"/>
    <mergeCell ref="C74:D74"/>
    <mergeCell ref="C64:D64"/>
    <mergeCell ref="C71:D71"/>
    <mergeCell ref="B72:D72"/>
    <mergeCell ref="C66:D66"/>
    <mergeCell ref="C77:D77"/>
    <mergeCell ref="C16:D16"/>
    <mergeCell ref="C11:D11"/>
    <mergeCell ref="C12:D12"/>
    <mergeCell ref="C65:D65"/>
    <mergeCell ref="B67:D67"/>
    <mergeCell ref="C39:D39"/>
    <mergeCell ref="C30:D30"/>
    <mergeCell ref="C36:D36"/>
    <mergeCell ref="C37:D37"/>
    <mergeCell ref="C17:D17"/>
    <mergeCell ref="B43:D43"/>
    <mergeCell ref="C18:D18"/>
    <mergeCell ref="B10:D10"/>
    <mergeCell ref="C13:D13"/>
    <mergeCell ref="C14:D14"/>
    <mergeCell ref="C15:D15"/>
    <mergeCell ref="B44:D44"/>
    <mergeCell ref="B9:D9"/>
    <mergeCell ref="B2:J2"/>
    <mergeCell ref="B3:J3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4:J4"/>
    <mergeCell ref="B5:J5"/>
    <mergeCell ref="B8:D8"/>
  </mergeCells>
  <pageMargins left="0.19685039370078741" right="0.19685039370078741" top="1.3385826771653544" bottom="0.59055118110236227" header="0.31496062992125984" footer="0.19685039370078741"/>
  <pageSetup scale="62" orientation="portrait" r:id="rId1"/>
  <headerFooter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2026-04-24T19:36:44Z</cp:lastPrinted>
  <dcterms:created xsi:type="dcterms:W3CDTF">2023-04-24T22:58:18Z</dcterms:created>
  <dcterms:modified xsi:type="dcterms:W3CDTF">2026-04-24T19:37:01Z</dcterms:modified>
</cp:coreProperties>
</file>