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3\ESTADOS FINANCIEROS 2023\CUARTO TRIMESTRE 2023\IV. INFORMACION FINANCIERA ADICIONAL (LDF)\"/>
    </mc:Choice>
  </mc:AlternateContent>
  <xr:revisionPtr revIDLastSave="0" documentId="13_ncr:1_{90866266-A29E-438F-A969-949CA7C5D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H11" i="1"/>
  <c r="I11" i="1"/>
  <c r="E12" i="1"/>
  <c r="F12" i="1"/>
  <c r="H12" i="1"/>
  <c r="I12" i="1"/>
  <c r="E13" i="1"/>
  <c r="F13" i="1"/>
  <c r="H13" i="1"/>
  <c r="I13" i="1"/>
  <c r="E14" i="1"/>
  <c r="F14" i="1"/>
  <c r="H14" i="1"/>
  <c r="I14" i="1"/>
  <c r="E15" i="1"/>
  <c r="F15" i="1"/>
  <c r="H15" i="1"/>
  <c r="I15" i="1"/>
  <c r="E16" i="1"/>
  <c r="F16" i="1"/>
  <c r="H16" i="1"/>
  <c r="I16" i="1"/>
  <c r="E19" i="1"/>
  <c r="F19" i="1"/>
  <c r="H19" i="1"/>
  <c r="I19" i="1"/>
  <c r="J19" i="1" s="1"/>
  <c r="E20" i="1"/>
  <c r="F20" i="1"/>
  <c r="H20" i="1"/>
  <c r="I20" i="1"/>
  <c r="E21" i="1"/>
  <c r="F21" i="1"/>
  <c r="H21" i="1"/>
  <c r="I21" i="1"/>
  <c r="G22" i="1"/>
  <c r="J22" i="1"/>
  <c r="G23" i="1"/>
  <c r="J23" i="1"/>
  <c r="E24" i="1"/>
  <c r="F24" i="1"/>
  <c r="H24" i="1"/>
  <c r="I24" i="1"/>
  <c r="G25" i="1"/>
  <c r="J25" i="1"/>
  <c r="G26" i="1"/>
  <c r="J26" i="1"/>
  <c r="E27" i="1"/>
  <c r="F27" i="1"/>
  <c r="H27" i="1"/>
  <c r="I27" i="1"/>
  <c r="E28" i="1"/>
  <c r="F28" i="1"/>
  <c r="H28" i="1"/>
  <c r="I28" i="1"/>
  <c r="G29" i="1"/>
  <c r="J29" i="1"/>
  <c r="E31" i="1"/>
  <c r="F31" i="1"/>
  <c r="H31" i="1"/>
  <c r="I31" i="1"/>
  <c r="E32" i="1"/>
  <c r="F32" i="1"/>
  <c r="H32" i="1"/>
  <c r="I32" i="1"/>
  <c r="E33" i="1"/>
  <c r="F33" i="1"/>
  <c r="H33" i="1"/>
  <c r="I33" i="1"/>
  <c r="G34" i="1"/>
  <c r="J34" i="1"/>
  <c r="E35" i="1"/>
  <c r="F35" i="1"/>
  <c r="H35" i="1"/>
  <c r="I35" i="1"/>
  <c r="J36" i="1"/>
  <c r="E38" i="1"/>
  <c r="E37" i="1" s="1"/>
  <c r="F38" i="1"/>
  <c r="F37" i="1" s="1"/>
  <c r="H38" i="1"/>
  <c r="H37" i="1" s="1"/>
  <c r="E40" i="1"/>
  <c r="F40" i="1"/>
  <c r="F39" i="1" s="1"/>
  <c r="H40" i="1"/>
  <c r="I40" i="1" s="1"/>
  <c r="I39" i="1" s="1"/>
  <c r="J41" i="1"/>
  <c r="E50" i="1"/>
  <c r="F50" i="1"/>
  <c r="H50" i="1"/>
  <c r="I50" i="1"/>
  <c r="E51" i="1"/>
  <c r="F51" i="1"/>
  <c r="H51" i="1"/>
  <c r="I51" i="1"/>
  <c r="E60" i="1"/>
  <c r="F60" i="1"/>
  <c r="F56" i="1" s="1"/>
  <c r="H60" i="1"/>
  <c r="H56" i="1" s="1"/>
  <c r="I60" i="1"/>
  <c r="I56" i="1" s="1"/>
  <c r="E61" i="1"/>
  <c r="F61" i="1"/>
  <c r="G61" i="1"/>
  <c r="H61" i="1"/>
  <c r="I61" i="1"/>
  <c r="F65" i="1"/>
  <c r="G65" i="1" s="1"/>
  <c r="H65" i="1"/>
  <c r="I65" i="1"/>
  <c r="J65" i="1" s="1"/>
  <c r="E69" i="1"/>
  <c r="F69" i="1"/>
  <c r="G69" i="1"/>
  <c r="H69" i="1"/>
  <c r="I69" i="1"/>
  <c r="G70" i="1"/>
  <c r="G33" i="1" l="1"/>
  <c r="G40" i="1"/>
  <c r="G39" i="1" s="1"/>
  <c r="G28" i="1"/>
  <c r="G12" i="1"/>
  <c r="E39" i="1"/>
  <c r="G27" i="1"/>
  <c r="G15" i="1"/>
  <c r="G11" i="1"/>
  <c r="J27" i="1"/>
  <c r="J28" i="1"/>
  <c r="G35" i="1"/>
  <c r="G24" i="1"/>
  <c r="G13" i="1"/>
  <c r="J51" i="1"/>
  <c r="G60" i="1"/>
  <c r="G56" i="1" s="1"/>
  <c r="E30" i="1"/>
  <c r="J20" i="1"/>
  <c r="J69" i="1"/>
  <c r="J11" i="1"/>
  <c r="J21" i="1"/>
  <c r="J16" i="1"/>
  <c r="J12" i="1"/>
  <c r="J13" i="1"/>
  <c r="J24" i="1"/>
  <c r="G14" i="1"/>
  <c r="F30" i="1"/>
  <c r="E18" i="1"/>
  <c r="H30" i="1"/>
  <c r="F18" i="1"/>
  <c r="F43" i="1" s="1"/>
  <c r="G21" i="1"/>
  <c r="J32" i="1"/>
  <c r="J15" i="1"/>
  <c r="H39" i="1"/>
  <c r="G16" i="1"/>
  <c r="J33" i="1"/>
  <c r="G19" i="1"/>
  <c r="J61" i="1"/>
  <c r="F47" i="1"/>
  <c r="F67" i="1" s="1"/>
  <c r="H47" i="1"/>
  <c r="H67" i="1" s="1"/>
  <c r="I47" i="1"/>
  <c r="J35" i="1"/>
  <c r="E47" i="1"/>
  <c r="I30" i="1"/>
  <c r="H18" i="1"/>
  <c r="J14" i="1"/>
  <c r="I67" i="1"/>
  <c r="J40" i="1"/>
  <c r="J39" i="1" s="1"/>
  <c r="G20" i="1"/>
  <c r="J50" i="1"/>
  <c r="I38" i="1"/>
  <c r="J60" i="1"/>
  <c r="I18" i="1"/>
  <c r="E56" i="1"/>
  <c r="G50" i="1"/>
  <c r="G31" i="1"/>
  <c r="G38" i="1"/>
  <c r="G37" i="1" s="1"/>
  <c r="J31" i="1"/>
  <c r="G51" i="1"/>
  <c r="G32" i="1"/>
  <c r="G18" i="1" l="1"/>
  <c r="H43" i="1"/>
  <c r="E43" i="1"/>
  <c r="G47" i="1"/>
  <c r="G67" i="1" s="1"/>
  <c r="J47" i="1"/>
  <c r="J18" i="1"/>
  <c r="H72" i="1"/>
  <c r="E67" i="1"/>
  <c r="E72" i="1" s="1"/>
  <c r="G30" i="1"/>
  <c r="G43" i="1" s="1"/>
  <c r="G72" i="1" s="1"/>
  <c r="J30" i="1"/>
  <c r="I37" i="1"/>
  <c r="I43" i="1" s="1"/>
  <c r="I72" i="1" s="1"/>
  <c r="J38" i="1"/>
  <c r="J37" i="1" s="1"/>
  <c r="J56" i="1"/>
  <c r="F72" i="1"/>
  <c r="J43" i="1" l="1"/>
  <c r="J72" i="1" s="1"/>
  <c r="J67" i="1"/>
</calcChain>
</file>

<file path=xl/sharedStrings.xml><?xml version="1.0" encoding="utf-8"?>
<sst xmlns="http://schemas.openxmlformats.org/spreadsheetml/2006/main" count="82" uniqueCount="82">
  <si>
    <t>AYUNTAMIENTO MUNICIPAL DE PLAYAS DE ROSARITO</t>
  </si>
  <si>
    <t>Estado Analítico de Ingresos Detallado - LDF</t>
  </si>
  <si>
    <t>(PESOS)</t>
  </si>
  <si>
    <t>Ingreso</t>
  </si>
  <si>
    <t>Concepto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</si>
  <si>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</si>
  <si>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</si>
  <si>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</si>
  <si>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</si>
  <si>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</si>
  <si>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</si>
  <si>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</si>
  <si>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</si>
  <si>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</si>
  <si>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</si>
  <si>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</si>
  <si>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</si>
  <si>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</si>
  <si>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</si>
  <si>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</si>
  <si>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</si>
  <si>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</si>
  <si>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</si>
  <si>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</si>
  <si>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</si>
  <si>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</si>
  <si>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</si>
  <si>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</si>
  <si>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</si>
  <si>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</si>
  <si>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</si>
  <si>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</si>
  <si>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</si>
  <si>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</si>
  <si>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</si>
  <si>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</si>
  <si>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</si>
  <si>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</si>
  <si>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</si>
  <si>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</si>
  <si>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</si>
  <si>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</si>
  <si>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</si>
  <si>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</si>
  <si>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</si>
  <si>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</si>
  <si>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</si>
  <si>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</si>
  <si>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</si>
  <si>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</si>
  <si>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</si>
  <si>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</si>
  <si>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</si>
  <si>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</si>
  <si>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</si>
  <si>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</si>
  <si>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</si>
  <si>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</si>
  <si>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</si>
  <si>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</si>
  <si>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</si>
  <si>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</si>
  <si>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</si>
  <si>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</si>
  <si>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</si>
  <si>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</si>
  <si>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</si>
  <si>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</si>
  <si>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</si>
  <si>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</si>
  <si>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</si>
  <si>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PRESIDENTE MUNICIPAL</t>
  </si>
  <si>
    <t>TESORERO MUNICIPAL</t>
  </si>
  <si>
    <t xml:space="preserve">Diferencia </t>
  </si>
  <si>
    <t>Estimado</t>
  </si>
  <si>
    <t>Del 1 de enero al 31 de diciembre de 2023</t>
  </si>
  <si>
    <t>Bajo protesta de decir verdad declaramos que los Estados financieros y sus notas son razonablemente correctos y responsabilidad del emisor.</t>
  </si>
  <si>
    <t>L.A.E. MANUEL ZERMEÑO CHÁVEZ</t>
  </si>
  <si>
    <t>LIC. JUAN ANTONIO ALAMILLO CÁRDENAS</t>
  </si>
  <si>
    <t xml:space="preserve">ENCARGADO DE DESPACHO DE                                                                         </t>
  </si>
  <si>
    <t>LA RECAUDACION MUNICIPAL</t>
  </si>
  <si>
    <t>MTRA. ALEJANDRA EDITH PADILLA 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</si>
</sst>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2" fillId="0" borderId="0" xfId="2"/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justify" vertical="center"/>
    </xf>
    <xf numFmtId="0" fontId="4" fillId="0" borderId="6" xfId="2" applyFont="1" applyBorder="1" applyAlignment="1">
      <alignment horizontal="justify" vertical="center"/>
    </xf>
    <xf numFmtId="164" fontId="4" fillId="0" borderId="5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164" fontId="2" fillId="0" borderId="0" xfId="2" applyNumberFormat="1"/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6" fillId="0" borderId="0" xfId="2" applyFont="1"/>
    <xf numFmtId="164" fontId="5" fillId="3" borderId="5" xfId="1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44" fontId="2" fillId="0" borderId="0" xfId="2" applyNumberFormat="1"/>
    <xf numFmtId="0" fontId="8" fillId="0" borderId="0" xfId="2" applyFont="1" applyAlignment="1">
      <alignment horizontal="left" wrapText="1"/>
    </xf>
    <xf numFmtId="164" fontId="5" fillId="4" borderId="5" xfId="1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justify" vertical="center"/>
    </xf>
    <xf numFmtId="0" fontId="4" fillId="0" borderId="2" xfId="2" applyFont="1" applyBorder="1" applyAlignment="1">
      <alignment horizontal="justify" vertical="center"/>
    </xf>
    <xf numFmtId="0" fontId="4" fillId="0" borderId="3" xfId="2" applyFont="1" applyBorder="1" applyAlignment="1">
      <alignment horizontal="justify" vertical="center"/>
    </xf>
    <xf numFmtId="0" fontId="3" fillId="0" borderId="5" xfId="2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left" wrapText="1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0" fontId="8" fillId="0" borderId="0" xfId="2" applyFont="1" applyAlignment="1">
      <alignment horizontal="left" wrapText="1"/>
    </xf>
    <xf numFmtId="0" fontId="4" fillId="0" borderId="7" xfId="2" applyFont="1" applyBorder="1" applyAlignment="1">
      <alignment horizontal="justify" vertical="center"/>
    </xf>
    <xf numFmtId="0" fontId="4" fillId="0" borderId="17" xfId="2" applyFont="1" applyBorder="1" applyAlignment="1">
      <alignment horizontal="justify" vertical="center"/>
    </xf>
    <xf numFmtId="0" fontId="5" fillId="0" borderId="0" xfId="3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5" fillId="0" borderId="0" xfId="3" applyFont="1" applyAlignment="1">
      <alignment horizontal="center"/>
    </xf>
  </cellXfs>
  <cellStyles count="4">
    <cellStyle name="Moneda" xfId="1" builtinId="4"/>
    <cellStyle name="Normal" xfId="0" builtinId="0"/>
    <cellStyle name="Normal 3 2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83</xdr:row>
      <xdr:rowOff>111125</xdr:rowOff>
    </xdr:from>
    <xdr:to>
      <xdr:col>3</xdr:col>
      <xdr:colOff>2794000</xdr:colOff>
      <xdr:row>83</xdr:row>
      <xdr:rowOff>111125</xdr:rowOff>
    </xdr:to>
    <xdr:cxnSp macro="">
      <xdr:nvCxnSpPr>
        <xdr:cNvPr id="11" name="Conector rect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847725" y="1205547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83</xdr:row>
      <xdr:rowOff>111125</xdr:rowOff>
    </xdr:from>
    <xdr:to>
      <xdr:col>3</xdr:col>
      <xdr:colOff>2794000</xdr:colOff>
      <xdr:row>83</xdr:row>
      <xdr:rowOff>111125</xdr:rowOff>
    </xdr:to>
    <xdr:cxnSp macro="">
      <xdr:nvCxnSpPr>
        <xdr:cNvPr id="14" name="Conector recto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847725" y="1262697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83</xdr:row>
      <xdr:rowOff>123825</xdr:rowOff>
    </xdr:from>
    <xdr:to>
      <xdr:col>6</xdr:col>
      <xdr:colOff>898525</xdr:colOff>
      <xdr:row>83</xdr:row>
      <xdr:rowOff>123825</xdr:rowOff>
    </xdr:to>
    <xdr:cxnSp macro="">
      <xdr:nvCxnSpPr>
        <xdr:cNvPr id="20" name="Conector recto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343400" y="1263967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83</xdr:row>
      <xdr:rowOff>123825</xdr:rowOff>
    </xdr:from>
    <xdr:to>
      <xdr:col>9</xdr:col>
      <xdr:colOff>1184275</xdr:colOff>
      <xdr:row>83</xdr:row>
      <xdr:rowOff>123825</xdr:rowOff>
    </xdr:to>
    <xdr:cxnSp macro="">
      <xdr:nvCxnSpPr>
        <xdr:cNvPr id="21" name="Conector recto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8096250" y="1263967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ctapub/Desktop/AYUNTAMIENTO/2023/AVANCE%20DE%20INGRESOS%202023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 2023 POR RUBRO"/>
      <sheetName val="INGRESOS 2023 RUBRO Y PARTIDA"/>
      <sheetName val="INGRESOS 2023 CALENDARIO MENSUA"/>
      <sheetName val="SABANA DE TRANSFERENCIAS"/>
      <sheetName val="TRANSF POR PARTIDA MENSUAL"/>
      <sheetName val="INGRESOS 2023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/>
      <sheetData sheetId="2"/>
      <sheetData sheetId="3">
        <row r="39">
          <cell r="J39">
            <v>982903.76</v>
          </cell>
          <cell r="P39">
            <v>22100000</v>
          </cell>
          <cell r="Z39">
            <v>8000000</v>
          </cell>
          <cell r="AH39">
            <v>0</v>
          </cell>
        </row>
        <row r="43">
          <cell r="J43">
            <v>0</v>
          </cell>
          <cell r="P43">
            <v>0</v>
          </cell>
          <cell r="Z43">
            <v>0</v>
          </cell>
          <cell r="AH43">
            <v>0</v>
          </cell>
        </row>
        <row r="51">
          <cell r="J51">
            <v>0</v>
          </cell>
          <cell r="P51">
            <v>0</v>
          </cell>
          <cell r="Z51">
            <v>0</v>
          </cell>
          <cell r="AH51">
            <v>0</v>
          </cell>
        </row>
        <row r="198">
          <cell r="J198">
            <v>0</v>
          </cell>
          <cell r="P198">
            <v>0</v>
          </cell>
          <cell r="Z198">
            <v>0</v>
          </cell>
          <cell r="AH198">
            <v>0</v>
          </cell>
        </row>
        <row r="213">
          <cell r="J213">
            <v>0</v>
          </cell>
          <cell r="P213">
            <v>0</v>
          </cell>
          <cell r="Z213">
            <v>0</v>
          </cell>
          <cell r="AH213">
            <v>0</v>
          </cell>
        </row>
        <row r="263">
          <cell r="J263">
            <v>200000</v>
          </cell>
          <cell r="P263">
            <v>0</v>
          </cell>
          <cell r="Z263">
            <v>1067831.1200000001</v>
          </cell>
          <cell r="AH263">
            <v>0</v>
          </cell>
        </row>
        <row r="266">
          <cell r="J266">
            <v>-5202245</v>
          </cell>
          <cell r="P266">
            <v>0</v>
          </cell>
          <cell r="Z266">
            <v>0</v>
          </cell>
          <cell r="AH266">
            <v>0</v>
          </cell>
        </row>
        <row r="267">
          <cell r="J267">
            <v>2363599</v>
          </cell>
          <cell r="P267">
            <v>0</v>
          </cell>
          <cell r="Z267">
            <v>0</v>
          </cell>
        </row>
        <row r="268">
          <cell r="J268">
            <v>1269353</v>
          </cell>
          <cell r="P268">
            <v>0</v>
          </cell>
          <cell r="Z268">
            <v>0</v>
          </cell>
          <cell r="AH268">
            <v>0</v>
          </cell>
        </row>
        <row r="269">
          <cell r="J269">
            <v>75405</v>
          </cell>
          <cell r="P269">
            <v>0</v>
          </cell>
          <cell r="Z269">
            <v>0</v>
          </cell>
          <cell r="AH269">
            <v>0</v>
          </cell>
        </row>
        <row r="270">
          <cell r="J270">
            <v>277383</v>
          </cell>
          <cell r="P270">
            <v>0</v>
          </cell>
          <cell r="Z270">
            <v>0</v>
          </cell>
        </row>
        <row r="274">
          <cell r="J274">
            <v>1123364</v>
          </cell>
          <cell r="P274">
            <v>0</v>
          </cell>
          <cell r="Z274">
            <v>0</v>
          </cell>
          <cell r="AH274">
            <v>0</v>
          </cell>
        </row>
        <row r="275">
          <cell r="J275">
            <v>0</v>
          </cell>
          <cell r="P275">
            <v>0</v>
          </cell>
          <cell r="Z275">
            <v>0</v>
          </cell>
          <cell r="AH275">
            <v>0</v>
          </cell>
        </row>
        <row r="276">
          <cell r="J276">
            <v>-3565071</v>
          </cell>
          <cell r="P276">
            <v>0</v>
          </cell>
          <cell r="Z276">
            <v>0</v>
          </cell>
          <cell r="AH276">
            <v>0</v>
          </cell>
        </row>
        <row r="277">
          <cell r="J277">
            <v>4111483</v>
          </cell>
          <cell r="P277">
            <v>0</v>
          </cell>
          <cell r="Z277">
            <v>0</v>
          </cell>
        </row>
        <row r="278">
          <cell r="J278">
            <v>514144</v>
          </cell>
          <cell r="P278">
            <v>0</v>
          </cell>
          <cell r="Z278">
            <v>0</v>
          </cell>
        </row>
        <row r="279">
          <cell r="J279">
            <v>-219491</v>
          </cell>
          <cell r="P279">
            <v>0</v>
          </cell>
          <cell r="Z279">
            <v>0</v>
          </cell>
        </row>
        <row r="280">
          <cell r="J280">
            <v>-3077</v>
          </cell>
          <cell r="P280">
            <v>0</v>
          </cell>
          <cell r="Z280">
            <v>0</v>
          </cell>
        </row>
        <row r="281">
          <cell r="J281">
            <v>2231887</v>
          </cell>
          <cell r="P281">
            <v>0</v>
          </cell>
          <cell r="Z281">
            <v>0</v>
          </cell>
        </row>
        <row r="282">
          <cell r="J282">
            <v>0</v>
          </cell>
          <cell r="P282">
            <v>0</v>
          </cell>
          <cell r="Z282">
            <v>0</v>
          </cell>
        </row>
        <row r="283">
          <cell r="J283">
            <v>3565071</v>
          </cell>
          <cell r="P283">
            <v>0</v>
          </cell>
          <cell r="Z283">
            <v>0</v>
          </cell>
          <cell r="AH283">
            <v>0</v>
          </cell>
        </row>
        <row r="285">
          <cell r="J285">
            <v>16317576</v>
          </cell>
          <cell r="P285">
            <v>0</v>
          </cell>
          <cell r="Z285">
            <v>0</v>
          </cell>
        </row>
        <row r="286">
          <cell r="J286">
            <v>11495440</v>
          </cell>
          <cell r="P286">
            <v>0</v>
          </cell>
          <cell r="Z286">
            <v>0</v>
          </cell>
        </row>
        <row r="289">
          <cell r="J289">
            <v>0</v>
          </cell>
          <cell r="P289">
            <v>0</v>
          </cell>
        </row>
        <row r="290">
          <cell r="J290">
            <v>0</v>
          </cell>
          <cell r="P290">
            <v>0</v>
          </cell>
        </row>
        <row r="291">
          <cell r="J291">
            <v>0</v>
          </cell>
          <cell r="P291">
            <v>0</v>
          </cell>
        </row>
        <row r="292">
          <cell r="J292">
            <v>0</v>
          </cell>
          <cell r="P292">
            <v>0</v>
          </cell>
        </row>
        <row r="293">
          <cell r="J293">
            <v>0</v>
          </cell>
          <cell r="P293">
            <v>0</v>
          </cell>
        </row>
        <row r="294">
          <cell r="J294">
            <v>0</v>
          </cell>
          <cell r="P294">
            <v>0</v>
          </cell>
        </row>
        <row r="295">
          <cell r="J295">
            <v>0</v>
          </cell>
          <cell r="P295">
            <v>0</v>
          </cell>
        </row>
        <row r="300">
          <cell r="J300">
            <v>0</v>
          </cell>
          <cell r="P300">
            <v>0</v>
          </cell>
        </row>
        <row r="301">
          <cell r="J301">
            <v>0</v>
          </cell>
          <cell r="P301">
            <v>0</v>
          </cell>
          <cell r="Z301">
            <v>0</v>
          </cell>
        </row>
        <row r="302">
          <cell r="J302">
            <v>1800000</v>
          </cell>
          <cell r="P302">
            <v>0</v>
          </cell>
          <cell r="Z302">
            <v>600000</v>
          </cell>
        </row>
        <row r="304">
          <cell r="J304">
            <v>11448540</v>
          </cell>
          <cell r="P304">
            <v>1755000</v>
          </cell>
          <cell r="Z304">
            <v>3017500</v>
          </cell>
          <cell r="AH304">
            <v>740000</v>
          </cell>
        </row>
        <row r="306">
          <cell r="J306">
            <v>0</v>
          </cell>
          <cell r="P306">
            <v>0</v>
          </cell>
          <cell r="Z306">
            <v>0</v>
          </cell>
          <cell r="AH306">
            <v>0</v>
          </cell>
        </row>
        <row r="307">
          <cell r="J307">
            <v>2214103</v>
          </cell>
          <cell r="P307">
            <v>0</v>
          </cell>
          <cell r="Z307">
            <v>0</v>
          </cell>
          <cell r="AH307">
            <v>0</v>
          </cell>
        </row>
        <row r="308">
          <cell r="J308">
            <v>-303438</v>
          </cell>
          <cell r="P308">
            <v>0</v>
          </cell>
          <cell r="Z308">
            <v>0</v>
          </cell>
        </row>
        <row r="309">
          <cell r="J309">
            <v>0</v>
          </cell>
          <cell r="P309">
            <v>0</v>
          </cell>
          <cell r="Z309">
            <v>0</v>
          </cell>
        </row>
        <row r="310">
          <cell r="J310">
            <v>0</v>
          </cell>
          <cell r="P310">
            <v>0</v>
          </cell>
          <cell r="Z310">
            <v>0</v>
          </cell>
        </row>
        <row r="311">
          <cell r="Z311">
            <v>0</v>
          </cell>
        </row>
        <row r="312">
          <cell r="J312">
            <v>282378</v>
          </cell>
          <cell r="P312">
            <v>0</v>
          </cell>
          <cell r="Z312">
            <v>0</v>
          </cell>
        </row>
      </sheetData>
      <sheetData sheetId="4"/>
      <sheetData sheetId="5"/>
      <sheetData sheetId="6"/>
      <sheetData sheetId="7"/>
      <sheetData sheetId="8"/>
      <sheetData sheetId="9">
        <row r="39">
          <cell r="E39">
            <v>225583000</v>
          </cell>
          <cell r="CQ39">
            <v>247087572.86000001</v>
          </cell>
        </row>
        <row r="43">
          <cell r="E43">
            <v>3300000</v>
          </cell>
          <cell r="CQ43">
            <v>4347573.22</v>
          </cell>
        </row>
        <row r="51">
          <cell r="E51">
            <v>1700000</v>
          </cell>
          <cell r="CQ51">
            <v>1598225.9899999998</v>
          </cell>
        </row>
        <row r="199">
          <cell r="E199">
            <v>130740000</v>
          </cell>
          <cell r="CQ199">
            <v>157479110.95700002</v>
          </cell>
        </row>
        <row r="216">
          <cell r="E216">
            <v>15230000</v>
          </cell>
          <cell r="CQ216">
            <v>25335113.309999999</v>
          </cell>
        </row>
        <row r="267">
          <cell r="E267">
            <v>20445000</v>
          </cell>
          <cell r="CQ267">
            <v>20487545.889999997</v>
          </cell>
        </row>
        <row r="270">
          <cell r="E270">
            <v>212000000</v>
          </cell>
          <cell r="CQ270">
            <v>207524787</v>
          </cell>
        </row>
        <row r="271">
          <cell r="E271">
            <v>30000000</v>
          </cell>
          <cell r="CQ271">
            <v>32706819</v>
          </cell>
        </row>
        <row r="272">
          <cell r="E272">
            <v>10200000</v>
          </cell>
          <cell r="CQ272">
            <v>13323282</v>
          </cell>
        </row>
        <row r="273">
          <cell r="E273">
            <v>7300000</v>
          </cell>
          <cell r="CQ273">
            <v>6582058</v>
          </cell>
        </row>
        <row r="274">
          <cell r="E274">
            <v>9600000</v>
          </cell>
          <cell r="CQ274">
            <v>11858783</v>
          </cell>
        </row>
        <row r="277">
          <cell r="E277">
            <v>0</v>
          </cell>
          <cell r="CQ277">
            <v>0</v>
          </cell>
        </row>
        <row r="278">
          <cell r="E278">
            <v>0</v>
          </cell>
          <cell r="CQ278">
            <v>1623574.43</v>
          </cell>
        </row>
        <row r="279">
          <cell r="E279">
            <v>0</v>
          </cell>
          <cell r="CQ279">
            <v>0</v>
          </cell>
        </row>
        <row r="280">
          <cell r="E280">
            <v>55000000</v>
          </cell>
          <cell r="CQ280">
            <v>43457187</v>
          </cell>
        </row>
        <row r="281">
          <cell r="E281">
            <v>22200000</v>
          </cell>
          <cell r="CQ281">
            <v>25169827</v>
          </cell>
        </row>
        <row r="282">
          <cell r="E282">
            <v>1700000</v>
          </cell>
          <cell r="CQ282">
            <v>1721333</v>
          </cell>
        </row>
        <row r="283">
          <cell r="E283">
            <v>1600000</v>
          </cell>
          <cell r="CQ283">
            <v>1424231</v>
          </cell>
        </row>
        <row r="284">
          <cell r="E284">
            <v>900000</v>
          </cell>
          <cell r="CQ284">
            <v>657403</v>
          </cell>
        </row>
        <row r="285">
          <cell r="E285">
            <v>0</v>
          </cell>
          <cell r="CQ285">
            <v>2231887</v>
          </cell>
        </row>
        <row r="286">
          <cell r="E286">
            <v>0</v>
          </cell>
          <cell r="CQ286">
            <v>0</v>
          </cell>
        </row>
        <row r="289">
          <cell r="E289">
            <v>95500000</v>
          </cell>
          <cell r="CQ289">
            <v>111817576</v>
          </cell>
        </row>
        <row r="290">
          <cell r="E290">
            <v>33000000</v>
          </cell>
          <cell r="CQ290">
            <v>44495440</v>
          </cell>
        </row>
        <row r="293">
          <cell r="E293">
            <v>0</v>
          </cell>
          <cell r="BS293">
            <v>0</v>
          </cell>
        </row>
        <row r="294">
          <cell r="E294">
            <v>0</v>
          </cell>
          <cell r="BS294">
            <v>0</v>
          </cell>
        </row>
        <row r="295">
          <cell r="E295">
            <v>0</v>
          </cell>
          <cell r="BS295">
            <v>0</v>
          </cell>
        </row>
        <row r="296">
          <cell r="E296">
            <v>0</v>
          </cell>
          <cell r="BS296">
            <v>0</v>
          </cell>
        </row>
        <row r="297">
          <cell r="E297">
            <v>0</v>
          </cell>
          <cell r="BS297">
            <v>0</v>
          </cell>
        </row>
        <row r="298">
          <cell r="E298">
            <v>0</v>
          </cell>
          <cell r="BS298">
            <v>0</v>
          </cell>
        </row>
        <row r="299">
          <cell r="E299">
            <v>0</v>
          </cell>
          <cell r="BS299">
            <v>0</v>
          </cell>
        </row>
        <row r="304">
          <cell r="E304">
            <v>0</v>
          </cell>
          <cell r="BS304">
            <v>0</v>
          </cell>
        </row>
        <row r="305">
          <cell r="E305">
            <v>1700000</v>
          </cell>
          <cell r="CQ305">
            <v>1850142.21</v>
          </cell>
        </row>
        <row r="306">
          <cell r="CQ306">
            <v>2400000</v>
          </cell>
        </row>
        <row r="307">
          <cell r="BS307">
            <v>0</v>
          </cell>
        </row>
        <row r="308">
          <cell r="CQ308">
            <v>16216267.5</v>
          </cell>
        </row>
        <row r="310">
          <cell r="E310">
            <v>2000</v>
          </cell>
          <cell r="CQ310">
            <v>0</v>
          </cell>
        </row>
        <row r="311">
          <cell r="E311">
            <v>6600000</v>
          </cell>
          <cell r="CQ311">
            <v>2626995</v>
          </cell>
        </row>
        <row r="312">
          <cell r="E312">
            <v>3000000</v>
          </cell>
          <cell r="CQ312">
            <v>3218471</v>
          </cell>
        </row>
        <row r="313">
          <cell r="E313">
            <v>0</v>
          </cell>
          <cell r="CQ313">
            <v>0</v>
          </cell>
        </row>
        <row r="314">
          <cell r="E314">
            <v>14700000</v>
          </cell>
          <cell r="CQ314">
            <v>14452638.370000001</v>
          </cell>
        </row>
        <row r="315">
          <cell r="E315">
            <v>3000000</v>
          </cell>
          <cell r="CQ315">
            <v>2326354</v>
          </cell>
        </row>
        <row r="316">
          <cell r="CQ316">
            <v>282378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87"/>
  <sheetViews>
    <sheetView tabSelected="1" topLeftCell="A58" workbookViewId="0">
      <selection activeCell="D88" sqref="D88"/>
    </sheetView>
  </sheetViews>
  <sheetFormatPr baseColWidth="10" defaultRowHeight="12.75" x14ac:dyDescent="0.2"/>
  <cols>
    <col min="1" max="1" width="2.7109375" style="1" customWidth="1"/>
    <col min="2" max="2" width="11.42578125" style="1"/>
    <col min="3" max="3" width="2" style="1" customWidth="1"/>
    <col min="4" max="4" width="47.85546875" style="1" customWidth="1"/>
    <col min="5" max="5" width="16.28515625" style="1" customWidth="1"/>
    <col min="6" max="6" width="16.7109375" style="1" customWidth="1"/>
    <col min="7" max="7" width="19" style="1" customWidth="1"/>
    <col min="8" max="8" width="15.7109375" style="1" customWidth="1"/>
    <col min="9" max="9" width="17.28515625" style="1" customWidth="1"/>
    <col min="10" max="10" width="18.42578125" style="1" customWidth="1"/>
    <col min="11" max="11" width="2.85546875" style="1" customWidth="1"/>
    <col min="12" max="12" width="14.85546875" style="1" bestFit="1" customWidth="1"/>
    <col min="13" max="13" width="14.42578125" style="1" bestFit="1" customWidth="1"/>
    <col min="14" max="16384" width="11.42578125" style="1"/>
  </cols>
  <sheetData>
    <row r="1" spans="2:10" ht="13.5" thickBot="1" x14ac:dyDescent="0.25"/>
    <row r="2" spans="2:10" x14ac:dyDescent="0.2">
      <c r="B2" s="40" t="s">
        <v>0</v>
      </c>
      <c r="C2" s="41"/>
      <c r="D2" s="41"/>
      <c r="E2" s="41"/>
      <c r="F2" s="41"/>
      <c r="G2" s="41"/>
      <c r="H2" s="41"/>
      <c r="I2" s="41"/>
      <c r="J2" s="42"/>
    </row>
    <row r="3" spans="2:10" x14ac:dyDescent="0.2">
      <c r="B3" s="30" t="s">
        <v>1</v>
      </c>
      <c r="C3" s="31"/>
      <c r="D3" s="31"/>
      <c r="E3" s="31"/>
      <c r="F3" s="31"/>
      <c r="G3" s="31"/>
      <c r="H3" s="31"/>
      <c r="I3" s="31"/>
      <c r="J3" s="32"/>
    </row>
    <row r="4" spans="2:10" x14ac:dyDescent="0.2">
      <c r="B4" s="30" t="s">
        <v>75</v>
      </c>
      <c r="C4" s="31"/>
      <c r="D4" s="31"/>
      <c r="E4" s="31"/>
      <c r="F4" s="31"/>
      <c r="G4" s="31"/>
      <c r="H4" s="31"/>
      <c r="I4" s="31"/>
      <c r="J4" s="32"/>
    </row>
    <row r="5" spans="2:10" ht="9" customHeight="1" thickBot="1" x14ac:dyDescent="0.25">
      <c r="B5" s="33" t="s">
        <v>2</v>
      </c>
      <c r="C5" s="34"/>
      <c r="D5" s="34"/>
      <c r="E5" s="34"/>
      <c r="F5" s="34"/>
      <c r="G5" s="34"/>
      <c r="H5" s="34"/>
      <c r="I5" s="34"/>
      <c r="J5" s="35"/>
    </row>
    <row r="6" spans="2:10" ht="12.75" customHeight="1" thickBot="1" x14ac:dyDescent="0.25">
      <c r="B6" s="40"/>
      <c r="C6" s="41"/>
      <c r="D6" s="42"/>
      <c r="E6" s="43" t="s">
        <v>3</v>
      </c>
      <c r="F6" s="44"/>
      <c r="G6" s="44"/>
      <c r="H6" s="44"/>
      <c r="I6" s="45"/>
      <c r="J6" s="46" t="s">
        <v>73</v>
      </c>
    </row>
    <row r="7" spans="2:10" ht="12.75" customHeight="1" x14ac:dyDescent="0.2">
      <c r="B7" s="30" t="s">
        <v>4</v>
      </c>
      <c r="C7" s="31"/>
      <c r="D7" s="32"/>
      <c r="E7" s="46" t="s">
        <v>74</v>
      </c>
      <c r="F7" s="49" t="s">
        <v>5</v>
      </c>
      <c r="G7" s="46" t="s">
        <v>6</v>
      </c>
      <c r="H7" s="46" t="s">
        <v>7</v>
      </c>
      <c r="I7" s="46" t="s">
        <v>8</v>
      </c>
      <c r="J7" s="47"/>
    </row>
    <row r="8" spans="2:10" ht="15.75" customHeight="1" thickBot="1" x14ac:dyDescent="0.25">
      <c r="B8" s="33"/>
      <c r="C8" s="34"/>
      <c r="D8" s="35"/>
      <c r="E8" s="48"/>
      <c r="F8" s="50"/>
      <c r="G8" s="48"/>
      <c r="H8" s="48"/>
      <c r="I8" s="48"/>
      <c r="J8" s="48"/>
    </row>
    <row r="9" spans="2:10" x14ac:dyDescent="0.2">
      <c r="B9" s="36"/>
      <c r="C9" s="37"/>
      <c r="D9" s="38"/>
      <c r="E9" s="5"/>
      <c r="F9" s="5"/>
      <c r="G9" s="5"/>
      <c r="H9" s="5"/>
      <c r="I9" s="5"/>
      <c r="J9" s="5"/>
    </row>
    <row r="10" spans="2:10" ht="10.5" customHeight="1" x14ac:dyDescent="0.2">
      <c r="B10" s="27" t="s">
        <v>9</v>
      </c>
      <c r="C10" s="28"/>
      <c r="D10" s="39"/>
      <c r="E10" s="5"/>
      <c r="F10" s="5"/>
      <c r="G10" s="5"/>
      <c r="H10" s="5"/>
      <c r="I10" s="5"/>
      <c r="J10" s="5"/>
    </row>
    <row r="11" spans="2:10" ht="10.5" customHeight="1" x14ac:dyDescent="0.2">
      <c r="B11" s="2"/>
      <c r="C11" s="25" t="s">
        <v>10</v>
      </c>
      <c r="D11" s="26"/>
      <c r="E11" s="6">
        <f>+'[1]INGRESOS DEVENGADOS MENSUAL '!E39</f>
        <v>225583000</v>
      </c>
      <c r="F11" s="6">
        <f>+'[1]SABANA DE TRANSFERENCIAS'!J39+'[1]SABANA DE TRANSFERENCIAS'!P39+'[1]SABANA DE TRANSFERENCIAS'!Z39+'[1]SABANA DE TRANSFERENCIAS'!AH39</f>
        <v>31082903.760000002</v>
      </c>
      <c r="G11" s="6">
        <f t="shared" ref="G11:G16" si="0">+E11+F11</f>
        <v>256665903.75999999</v>
      </c>
      <c r="H11" s="20">
        <f>+'[1]INGRESOS DEVENGADOS MENSUAL '!CQ39</f>
        <v>247087572.86000001</v>
      </c>
      <c r="I11" s="6">
        <f>+'[1]INGRESOS DEVENGADOS MENSUAL '!CQ39</f>
        <v>247087572.86000001</v>
      </c>
      <c r="J11" s="6">
        <f t="shared" ref="J11:J16" si="1">+I11-E11</f>
        <v>21504572.860000014</v>
      </c>
    </row>
    <row r="12" spans="2:10" ht="10.5" customHeight="1" x14ac:dyDescent="0.2">
      <c r="B12" s="2"/>
      <c r="C12" s="25" t="s">
        <v>11</v>
      </c>
      <c r="D12" s="26"/>
      <c r="E12" s="6">
        <f>+'[1]INGRESOS DEVENGADOS MENSUAL '!E43</f>
        <v>3300000</v>
      </c>
      <c r="F12" s="6">
        <f>+'[1]SABANA DE TRANSFERENCIAS'!J43+'[1]SABANA DE TRANSFERENCIAS'!P43+'[1]SABANA DE TRANSFERENCIAS'!Z43+'[1]SABANA DE TRANSFERENCIAS'!AH43</f>
        <v>0</v>
      </c>
      <c r="G12" s="6">
        <f t="shared" si="0"/>
        <v>3300000</v>
      </c>
      <c r="H12" s="20">
        <f>+'[1]INGRESOS DEVENGADOS MENSUAL '!CQ43</f>
        <v>4347573.22</v>
      </c>
      <c r="I12" s="6">
        <f>+'[1]INGRESOS DEVENGADOS MENSUAL '!CQ43</f>
        <v>4347573.22</v>
      </c>
      <c r="J12" s="6">
        <f t="shared" si="1"/>
        <v>1047573.2199999997</v>
      </c>
    </row>
    <row r="13" spans="2:10" ht="10.5" customHeight="1" x14ac:dyDescent="0.2">
      <c r="B13" s="2"/>
      <c r="C13" s="25" t="s">
        <v>12</v>
      </c>
      <c r="D13" s="26"/>
      <c r="E13" s="6">
        <f>+'[1]INGRESOS DEVENGADOS MENSUAL '!E51</f>
        <v>1700000</v>
      </c>
      <c r="F13" s="6">
        <f>+'[1]SABANA DE TRANSFERENCIAS'!J51+'[1]SABANA DE TRANSFERENCIAS'!P51+'[1]SABANA DE TRANSFERENCIAS'!Z51+'[1]SABANA DE TRANSFERENCIAS'!AH51</f>
        <v>0</v>
      </c>
      <c r="G13" s="6">
        <f t="shared" si="0"/>
        <v>1700000</v>
      </c>
      <c r="H13" s="20">
        <f>+'[1]INGRESOS DEVENGADOS MENSUAL '!CQ51</f>
        <v>1598225.9899999998</v>
      </c>
      <c r="I13" s="6">
        <f>+'[1]INGRESOS DEVENGADOS MENSUAL '!CQ51</f>
        <v>1598225.9899999998</v>
      </c>
      <c r="J13" s="6">
        <f t="shared" si="1"/>
        <v>-101774.01000000024</v>
      </c>
    </row>
    <row r="14" spans="2:10" ht="10.5" customHeight="1" x14ac:dyDescent="0.2">
      <c r="B14" s="2"/>
      <c r="C14" s="25" t="s">
        <v>13</v>
      </c>
      <c r="D14" s="26"/>
      <c r="E14" s="6">
        <f>+'[1]INGRESOS DEVENGADOS MENSUAL '!E199</f>
        <v>130740000</v>
      </c>
      <c r="F14" s="6">
        <f>+'[1]SABANA DE TRANSFERENCIAS'!J198+'[1]SABANA DE TRANSFERENCIAS'!P198+'[1]SABANA DE TRANSFERENCIAS'!Z198+'[1]SABANA DE TRANSFERENCIAS'!AH198</f>
        <v>0</v>
      </c>
      <c r="G14" s="6">
        <f t="shared" si="0"/>
        <v>130740000</v>
      </c>
      <c r="H14" s="20">
        <f>+'[1]INGRESOS DEVENGADOS MENSUAL '!CQ199</f>
        <v>157479110.95700002</v>
      </c>
      <c r="I14" s="6">
        <f>+'[1]INGRESOS DEVENGADOS MENSUAL '!CQ199</f>
        <v>157479110.95700002</v>
      </c>
      <c r="J14" s="6">
        <f t="shared" si="1"/>
        <v>26739110.957000017</v>
      </c>
    </row>
    <row r="15" spans="2:10" ht="10.5" customHeight="1" x14ac:dyDescent="0.2">
      <c r="B15" s="2"/>
      <c r="C15" s="25" t="s">
        <v>14</v>
      </c>
      <c r="D15" s="26"/>
      <c r="E15" s="6">
        <f>+'[1]INGRESOS DEVENGADOS MENSUAL '!E216</f>
        <v>15230000</v>
      </c>
      <c r="F15" s="6">
        <f>+'[1]SABANA DE TRANSFERENCIAS'!J213+'[1]SABANA DE TRANSFERENCIAS'!P213+'[1]SABANA DE TRANSFERENCIAS'!Z213+'[1]SABANA DE TRANSFERENCIAS'!AH213</f>
        <v>0</v>
      </c>
      <c r="G15" s="6">
        <f t="shared" si="0"/>
        <v>15230000</v>
      </c>
      <c r="H15" s="20">
        <f>+'[1]INGRESOS DEVENGADOS MENSUAL '!CQ216</f>
        <v>25335113.309999999</v>
      </c>
      <c r="I15" s="6">
        <f>+'[1]INGRESOS DEVENGADOS MENSUAL '!CQ216</f>
        <v>25335113.309999999</v>
      </c>
      <c r="J15" s="6">
        <f t="shared" si="1"/>
        <v>10105113.309999999</v>
      </c>
    </row>
    <row r="16" spans="2:10" ht="10.5" customHeight="1" x14ac:dyDescent="0.2">
      <c r="B16" s="2"/>
      <c r="C16" s="25" t="s">
        <v>15</v>
      </c>
      <c r="D16" s="26"/>
      <c r="E16" s="6">
        <f>+'[1]INGRESOS DEVENGADOS MENSUAL '!E267</f>
        <v>20445000</v>
      </c>
      <c r="F16" s="6">
        <f>+'[1]SABANA DE TRANSFERENCIAS'!J263+'[1]SABANA DE TRANSFERENCIAS'!P263+'[1]SABANA DE TRANSFERENCIAS'!Z263+'[1]SABANA DE TRANSFERENCIAS'!AH263</f>
        <v>1267831.1200000001</v>
      </c>
      <c r="G16" s="6">
        <f t="shared" si="0"/>
        <v>21712831.120000001</v>
      </c>
      <c r="H16" s="6">
        <f>+'[1]INGRESOS DEVENGADOS MENSUAL '!CQ267</f>
        <v>20487545.889999997</v>
      </c>
      <c r="I16" s="6">
        <f>+'[1]INGRESOS DEVENGADOS MENSUAL '!CQ267</f>
        <v>20487545.889999997</v>
      </c>
      <c r="J16" s="6">
        <f t="shared" si="1"/>
        <v>42545.889999996871</v>
      </c>
    </row>
    <row r="17" spans="2:10" ht="10.5" customHeight="1" x14ac:dyDescent="0.2">
      <c r="B17" s="2"/>
      <c r="C17" s="25" t="s">
        <v>16</v>
      </c>
      <c r="D17" s="26"/>
      <c r="E17" s="6"/>
      <c r="F17" s="6"/>
      <c r="G17" s="6"/>
      <c r="H17" s="6"/>
      <c r="I17" s="6"/>
      <c r="J17" s="6"/>
    </row>
    <row r="18" spans="2:10" ht="10.5" customHeight="1" x14ac:dyDescent="0.2">
      <c r="B18" s="2"/>
      <c r="C18" s="25" t="s">
        <v>17</v>
      </c>
      <c r="D18" s="26"/>
      <c r="E18" s="7">
        <f t="shared" ref="E18:I18" si="2">SUM(E19:E29)</f>
        <v>324100000</v>
      </c>
      <c r="F18" s="7">
        <f>SUM(F19:F29)</f>
        <v>-93141</v>
      </c>
      <c r="G18" s="7">
        <f>SUM(G19:G29)</f>
        <v>324006859</v>
      </c>
      <c r="H18" s="7">
        <f t="shared" si="2"/>
        <v>317076490.43000001</v>
      </c>
      <c r="I18" s="7">
        <f t="shared" si="2"/>
        <v>317076490.43000001</v>
      </c>
      <c r="J18" s="6">
        <f>SUM(J19:J29)</f>
        <v>-7023509.5699999928</v>
      </c>
    </row>
    <row r="19" spans="2:10" ht="10.5" customHeight="1" x14ac:dyDescent="0.2">
      <c r="B19" s="2"/>
      <c r="C19" s="17"/>
      <c r="D19" s="18" t="s">
        <v>18</v>
      </c>
      <c r="E19" s="6">
        <f>+'[1]INGRESOS DEVENGADOS MENSUAL '!E270+'[1]INGRESOS DEVENGADOS MENSUAL '!E277+'[1]INGRESOS DEVENGADOS MENSUAL '!E278+'[1]INGRESOS DEVENGADOS MENSUAL '!E279</f>
        <v>212000000</v>
      </c>
      <c r="F19" s="6">
        <f>+'[1]SABANA DE TRANSFERENCIAS'!J266+'[1]SABANA DE TRANSFERENCIAS'!J274+'[1]SABANA DE TRANSFERENCIAS'!J275+'[1]SABANA DE TRANSFERENCIAS'!P266+'[1]SABANA DE TRANSFERENCIAS'!P274+'[1]SABANA DE TRANSFERENCIAS'!P275+'[1]SABANA DE TRANSFERENCIAS'!Z266+'[1]SABANA DE TRANSFERENCIAS'!Z274+'[1]SABANA DE TRANSFERENCIAS'!Z275+'[1]SABANA DE TRANSFERENCIAS'!AH266+'[1]SABANA DE TRANSFERENCIAS'!AH274+'[1]SABANA DE TRANSFERENCIAS'!AH275</f>
        <v>-4078881</v>
      </c>
      <c r="G19" s="6">
        <f>+E19+F19</f>
        <v>207921119</v>
      </c>
      <c r="H19" s="8">
        <f>+'[1]INGRESOS DEVENGADOS MENSUAL '!CQ270+'[1]INGRESOS DEVENGADOS MENSUAL '!CQ277+'[1]INGRESOS DEVENGADOS MENSUAL '!CQ278+'[1]INGRESOS DEVENGADOS MENSUAL '!CQ279</f>
        <v>209148361.43000001</v>
      </c>
      <c r="I19" s="8">
        <f>+'[1]INGRESOS DEVENGADOS MENSUAL '!CQ270+'[1]INGRESOS DEVENGADOS MENSUAL '!CQ277+'[1]INGRESOS DEVENGADOS MENSUAL '!CQ278+'[1]INGRESOS DEVENGADOS MENSUAL '!CQ279</f>
        <v>209148361.43000001</v>
      </c>
      <c r="J19" s="6">
        <f>+I19-E19</f>
        <v>-2851638.5699999928</v>
      </c>
    </row>
    <row r="20" spans="2:10" ht="10.5" customHeight="1" x14ac:dyDescent="0.2">
      <c r="B20" s="2"/>
      <c r="C20" s="17"/>
      <c r="D20" s="18" t="s">
        <v>19</v>
      </c>
      <c r="E20" s="6">
        <f>+'[1]INGRESOS DEVENGADOS MENSUAL '!E271</f>
        <v>30000000</v>
      </c>
      <c r="F20" s="6">
        <f>+'[1]SABANA DE TRANSFERENCIAS'!J267+'[1]SABANA DE TRANSFERENCIAS'!P267+'[1]SABANA DE TRANSFERENCIAS'!Z267</f>
        <v>2363599</v>
      </c>
      <c r="G20" s="6">
        <f>+E20+F20</f>
        <v>32363599</v>
      </c>
      <c r="H20" s="6">
        <f>+'[1]INGRESOS DEVENGADOS MENSUAL '!CQ271</f>
        <v>32706819</v>
      </c>
      <c r="I20" s="6">
        <f>+'[1]INGRESOS DEVENGADOS MENSUAL '!CQ271</f>
        <v>32706819</v>
      </c>
      <c r="J20" s="6">
        <f>+I20-E20</f>
        <v>2706819</v>
      </c>
    </row>
    <row r="21" spans="2:10" ht="10.5" customHeight="1" x14ac:dyDescent="0.2">
      <c r="B21" s="2"/>
      <c r="C21" s="17"/>
      <c r="D21" s="18" t="s">
        <v>20</v>
      </c>
      <c r="E21" s="6">
        <f>+'[1]INGRESOS DEVENGADOS MENSUAL '!E272</f>
        <v>10200000</v>
      </c>
      <c r="F21" s="6">
        <f>+'[1]SABANA DE TRANSFERENCIAS'!J268+'[1]SABANA DE TRANSFERENCIAS'!P268+'[1]SABANA DE TRANSFERENCIAS'!Z268+'[1]SABANA DE TRANSFERENCIAS'!AH268</f>
        <v>1269353</v>
      </c>
      <c r="G21" s="6">
        <f>+E21+F21</f>
        <v>11469353</v>
      </c>
      <c r="H21" s="6">
        <f>+'[1]INGRESOS DEVENGADOS MENSUAL '!CQ272</f>
        <v>13323282</v>
      </c>
      <c r="I21" s="6">
        <f>+'[1]INGRESOS DEVENGADOS MENSUAL '!CQ272</f>
        <v>13323282</v>
      </c>
      <c r="J21" s="6">
        <f>+I21-E21</f>
        <v>3123282</v>
      </c>
    </row>
    <row r="22" spans="2:10" ht="10.5" customHeight="1" x14ac:dyDescent="0.2">
      <c r="B22" s="2"/>
      <c r="C22" s="17"/>
      <c r="D22" s="18" t="s">
        <v>21</v>
      </c>
      <c r="E22" s="6">
        <v>0</v>
      </c>
      <c r="F22" s="6">
        <v>0</v>
      </c>
      <c r="G22" s="6">
        <f t="shared" ref="G22:G29" si="3">+E22-F22</f>
        <v>0</v>
      </c>
      <c r="H22" s="6">
        <v>0</v>
      </c>
      <c r="I22" s="6">
        <v>0</v>
      </c>
      <c r="J22" s="6">
        <f>+I22-E22</f>
        <v>0</v>
      </c>
    </row>
    <row r="23" spans="2:10" ht="10.5" customHeight="1" x14ac:dyDescent="0.2">
      <c r="B23" s="2"/>
      <c r="C23" s="17"/>
      <c r="D23" s="18" t="s">
        <v>22</v>
      </c>
      <c r="E23" s="6">
        <v>0</v>
      </c>
      <c r="F23" s="6">
        <v>0</v>
      </c>
      <c r="G23" s="6">
        <f t="shared" si="3"/>
        <v>0</v>
      </c>
      <c r="H23" s="6">
        <v>0</v>
      </c>
      <c r="I23" s="6">
        <v>0</v>
      </c>
      <c r="J23" s="6">
        <f>+I23-E23</f>
        <v>0</v>
      </c>
    </row>
    <row r="24" spans="2:10" ht="10.5" customHeight="1" x14ac:dyDescent="0.2">
      <c r="B24" s="2"/>
      <c r="C24" s="17"/>
      <c r="D24" s="18" t="s">
        <v>23</v>
      </c>
      <c r="E24" s="6">
        <f>+'[1]INGRESOS DEVENGADOS MENSUAL '!E273</f>
        <v>7300000</v>
      </c>
      <c r="F24" s="6">
        <f>+'[1]SABANA DE TRANSFERENCIAS'!J269+'[1]SABANA DE TRANSFERENCIAS'!P269+'[1]SABANA DE TRANSFERENCIAS'!Z269+'[1]SABANA DE TRANSFERENCIAS'!AH269</f>
        <v>75405</v>
      </c>
      <c r="G24" s="9">
        <f>+E24+F24</f>
        <v>7375405</v>
      </c>
      <c r="H24" s="9">
        <f>+'[1]INGRESOS DEVENGADOS MENSUAL '!CQ273</f>
        <v>6582058</v>
      </c>
      <c r="I24" s="6">
        <f>+'[1]INGRESOS DEVENGADOS MENSUAL '!CQ273</f>
        <v>6582058</v>
      </c>
      <c r="J24" s="6">
        <f t="shared" ref="J24:J29" si="4">+I24-E24</f>
        <v>-717942</v>
      </c>
    </row>
    <row r="25" spans="2:10" ht="10.5" customHeight="1" x14ac:dyDescent="0.2">
      <c r="B25" s="2"/>
      <c r="C25" s="17"/>
      <c r="D25" s="18" t="s">
        <v>24</v>
      </c>
      <c r="E25" s="6">
        <v>0</v>
      </c>
      <c r="F25" s="6">
        <v>0</v>
      </c>
      <c r="G25" s="9">
        <f t="shared" si="3"/>
        <v>0</v>
      </c>
      <c r="H25" s="9">
        <v>0</v>
      </c>
      <c r="I25" s="6">
        <v>0</v>
      </c>
      <c r="J25" s="6">
        <f t="shared" si="4"/>
        <v>0</v>
      </c>
    </row>
    <row r="26" spans="2:10" ht="10.5" customHeight="1" x14ac:dyDescent="0.2">
      <c r="B26" s="2"/>
      <c r="C26" s="17"/>
      <c r="D26" s="18" t="s">
        <v>25</v>
      </c>
      <c r="E26" s="6">
        <v>0</v>
      </c>
      <c r="F26" s="6">
        <v>0</v>
      </c>
      <c r="G26" s="6">
        <f t="shared" si="3"/>
        <v>0</v>
      </c>
      <c r="H26" s="6">
        <v>0</v>
      </c>
      <c r="I26" s="6">
        <v>0</v>
      </c>
      <c r="J26" s="6">
        <f t="shared" si="4"/>
        <v>0</v>
      </c>
    </row>
    <row r="27" spans="2:10" ht="10.5" customHeight="1" x14ac:dyDescent="0.2">
      <c r="B27" s="2"/>
      <c r="C27" s="17"/>
      <c r="D27" s="18" t="s">
        <v>26</v>
      </c>
      <c r="E27" s="6">
        <f>+'[1]INGRESOS DEVENGADOS MENSUAL '!E274</f>
        <v>9600000</v>
      </c>
      <c r="F27" s="6">
        <f>+'[1]SABANA DE TRANSFERENCIAS'!J270+'[1]SABANA DE TRANSFERENCIAS'!P270+'[1]SABANA DE TRANSFERENCIAS'!Z270</f>
        <v>277383</v>
      </c>
      <c r="G27" s="6">
        <f>+E27+F27</f>
        <v>9877383</v>
      </c>
      <c r="H27" s="6">
        <f>+'[1]INGRESOS DEVENGADOS MENSUAL '!CQ274</f>
        <v>11858783</v>
      </c>
      <c r="I27" s="6">
        <f>+'[1]INGRESOS DEVENGADOS MENSUAL '!CQ274</f>
        <v>11858783</v>
      </c>
      <c r="J27" s="6">
        <f t="shared" si="4"/>
        <v>2258783</v>
      </c>
    </row>
    <row r="28" spans="2:10" ht="15" customHeight="1" x14ac:dyDescent="0.2">
      <c r="B28" s="2"/>
      <c r="C28" s="17"/>
      <c r="D28" s="18" t="s">
        <v>27</v>
      </c>
      <c r="E28" s="6">
        <f>+'[1]INGRESOS DEVENGADOS MENSUAL '!E280</f>
        <v>55000000</v>
      </c>
      <c r="F28" s="6">
        <f>+'[1]SABANA DE TRANSFERENCIAS'!J276+'[1]SABANA DE TRANSFERENCIAS'!P276+'[1]SABANA DE TRANSFERENCIAS'!J283+'[1]SABANA DE TRANSFERENCIAS'!P283+'[1]SABANA DE TRANSFERENCIAS'!Z276+'[1]SABANA DE TRANSFERENCIAS'!Z283+'[1]SABANA DE TRANSFERENCIAS'!AH276+'[1]SABANA DE TRANSFERENCIAS'!AH283</f>
        <v>0</v>
      </c>
      <c r="G28" s="6">
        <f>+E28+F28</f>
        <v>55000000</v>
      </c>
      <c r="H28" s="6">
        <f>+'[1]INGRESOS DEVENGADOS MENSUAL '!CQ280</f>
        <v>43457187</v>
      </c>
      <c r="I28" s="6">
        <f>+'[1]INGRESOS DEVENGADOS MENSUAL '!CQ280</f>
        <v>43457187</v>
      </c>
      <c r="J28" s="6">
        <f t="shared" si="4"/>
        <v>-11542813</v>
      </c>
    </row>
    <row r="29" spans="2:10" ht="23.25" customHeight="1" x14ac:dyDescent="0.2">
      <c r="B29" s="2"/>
      <c r="C29" s="17"/>
      <c r="D29" s="18" t="s">
        <v>28</v>
      </c>
      <c r="E29" s="6">
        <v>0</v>
      </c>
      <c r="F29" s="6">
        <v>0</v>
      </c>
      <c r="G29" s="6">
        <f t="shared" si="3"/>
        <v>0</v>
      </c>
      <c r="H29" s="6"/>
      <c r="I29" s="6"/>
      <c r="J29" s="6">
        <f t="shared" si="4"/>
        <v>0</v>
      </c>
    </row>
    <row r="30" spans="2:10" ht="10.5" customHeight="1" x14ac:dyDescent="0.2">
      <c r="B30" s="2"/>
      <c r="C30" s="25" t="s">
        <v>29</v>
      </c>
      <c r="D30" s="26"/>
      <c r="E30" s="6">
        <f t="shared" ref="E30:I30" si="5">SUM(E31:E35)</f>
        <v>24302000</v>
      </c>
      <c r="F30" s="6">
        <f t="shared" si="5"/>
        <v>2193043</v>
      </c>
      <c r="G30" s="6">
        <f t="shared" si="5"/>
        <v>26495043</v>
      </c>
      <c r="H30" s="6">
        <f t="shared" si="5"/>
        <v>20580482.370000001</v>
      </c>
      <c r="I30" s="6">
        <f t="shared" si="5"/>
        <v>20580482.370000001</v>
      </c>
      <c r="J30" s="6">
        <f>SUM(J31:J35)</f>
        <v>-3721517.629999999</v>
      </c>
    </row>
    <row r="31" spans="2:10" ht="10.5" customHeight="1" x14ac:dyDescent="0.2">
      <c r="B31" s="2"/>
      <c r="C31" s="17"/>
      <c r="D31" s="18" t="s">
        <v>30</v>
      </c>
      <c r="E31" s="6">
        <f>+'[1]INGRESOS DEVENGADOS MENSUAL '!E310</f>
        <v>2000</v>
      </c>
      <c r="F31" s="6">
        <f>+'[1]SABANA DE TRANSFERENCIAS'!J306+'[1]SABANA DE TRANSFERENCIAS'!P306+'[1]SABANA DE TRANSFERENCIAS'!Z306+'[1]SABANA DE TRANSFERENCIAS'!AH306</f>
        <v>0</v>
      </c>
      <c r="G31" s="6">
        <f>+E31+F31</f>
        <v>2000</v>
      </c>
      <c r="H31" s="6">
        <f>+'[1]INGRESOS DEVENGADOS MENSUAL '!CQ310</f>
        <v>0</v>
      </c>
      <c r="I31" s="6">
        <f>+'[1]INGRESOS DEVENGADOS MENSUAL '!CQ310</f>
        <v>0</v>
      </c>
      <c r="J31" s="6">
        <f t="shared" ref="J31:J36" si="6">+I31-E31</f>
        <v>-2000</v>
      </c>
    </row>
    <row r="32" spans="2:10" ht="10.5" customHeight="1" x14ac:dyDescent="0.2">
      <c r="B32" s="2"/>
      <c r="C32" s="17"/>
      <c r="D32" s="18" t="s">
        <v>31</v>
      </c>
      <c r="E32" s="6">
        <f>+'[1]INGRESOS DEVENGADOS MENSUAL '!E311</f>
        <v>6600000</v>
      </c>
      <c r="F32" s="6">
        <f>+'[1]SABANA DE TRANSFERENCIAS'!J307+'[1]SABANA DE TRANSFERENCIAS'!P307+'[1]SABANA DE TRANSFERENCIAS'!Z307+'[1]SABANA DE TRANSFERENCIAS'!AH307</f>
        <v>2214103</v>
      </c>
      <c r="G32" s="6">
        <f>+E32+F32</f>
        <v>8814103</v>
      </c>
      <c r="H32" s="6">
        <f>+'[1]INGRESOS DEVENGADOS MENSUAL '!CQ311</f>
        <v>2626995</v>
      </c>
      <c r="I32" s="6">
        <f>+'[1]INGRESOS DEVENGADOS MENSUAL '!CQ311</f>
        <v>2626995</v>
      </c>
      <c r="J32" s="6">
        <f t="shared" si="6"/>
        <v>-3973005</v>
      </c>
    </row>
    <row r="33" spans="2:10" ht="10.5" customHeight="1" x14ac:dyDescent="0.2">
      <c r="B33" s="2"/>
      <c r="C33" s="17"/>
      <c r="D33" s="18" t="s">
        <v>32</v>
      </c>
      <c r="E33" s="6">
        <f>+'[1]INGRESOS DEVENGADOS MENSUAL '!E312</f>
        <v>3000000</v>
      </c>
      <c r="F33" s="6">
        <f>+'[1]SABANA DE TRANSFERENCIAS'!J308+'[1]SABANA DE TRANSFERENCIAS'!P308+'[1]SABANA DE TRANSFERENCIAS'!Z308</f>
        <v>-303438</v>
      </c>
      <c r="G33" s="6">
        <f>+E33+F33</f>
        <v>2696562</v>
      </c>
      <c r="H33" s="6">
        <f>+'[1]INGRESOS DEVENGADOS MENSUAL '!CQ312</f>
        <v>3218471</v>
      </c>
      <c r="I33" s="6">
        <f>+'[1]INGRESOS DEVENGADOS MENSUAL '!CQ312</f>
        <v>3218471</v>
      </c>
      <c r="J33" s="6">
        <f t="shared" si="6"/>
        <v>218471</v>
      </c>
    </row>
    <row r="34" spans="2:10" ht="10.5" customHeight="1" x14ac:dyDescent="0.2">
      <c r="B34" s="2"/>
      <c r="C34" s="17"/>
      <c r="D34" s="18" t="s">
        <v>33</v>
      </c>
      <c r="E34" s="6">
        <v>0</v>
      </c>
      <c r="F34" s="6">
        <v>0</v>
      </c>
      <c r="G34" s="6">
        <f>+E34-F34</f>
        <v>0</v>
      </c>
      <c r="H34" s="6">
        <v>0</v>
      </c>
      <c r="I34" s="6">
        <v>0</v>
      </c>
      <c r="J34" s="6">
        <f t="shared" si="6"/>
        <v>0</v>
      </c>
    </row>
    <row r="35" spans="2:10" ht="10.5" customHeight="1" x14ac:dyDescent="0.2">
      <c r="B35" s="2"/>
      <c r="C35" s="17"/>
      <c r="D35" s="18" t="s">
        <v>34</v>
      </c>
      <c r="E35" s="6">
        <f>+'[1]INGRESOS DEVENGADOS MENSUAL '!E313+'[1]INGRESOS DEVENGADOS MENSUAL '!E314</f>
        <v>14700000</v>
      </c>
      <c r="F35" s="6">
        <f>+'[1]SABANA DE TRANSFERENCIAS'!J309+'[1]SABANA DE TRANSFERENCIAS'!J310+'[1]SABANA DE TRANSFERENCIAS'!P309+'[1]SABANA DE TRANSFERENCIAS'!P310+'[1]SABANA DE TRANSFERENCIAS'!Z309+'[1]SABANA DE TRANSFERENCIAS'!Z310+'[1]SABANA DE TRANSFERENCIAS'!Z311+'[1]SABANA DE TRANSFERENCIAS'!J312+'[1]SABANA DE TRANSFERENCIAS'!P312+'[1]SABANA DE TRANSFERENCIAS'!Z312</f>
        <v>282378</v>
      </c>
      <c r="G35" s="6">
        <f>+E35+F35</f>
        <v>14982378</v>
      </c>
      <c r="H35" s="6">
        <f>+'[1]INGRESOS DEVENGADOS MENSUAL '!CQ313+'[1]INGRESOS DEVENGADOS MENSUAL '!CQ314+'[1]INGRESOS DEVENGADOS MENSUAL '!CQ316</f>
        <v>14735016.370000001</v>
      </c>
      <c r="I35" s="6">
        <f>+'[1]INGRESOS DEVENGADOS MENSUAL '!CQ313+'[1]INGRESOS DEVENGADOS MENSUAL '!CQ314+'[1]INGRESOS DEVENGADOS MENSUAL '!CQ316</f>
        <v>14735016.370000001</v>
      </c>
      <c r="J35" s="6">
        <f t="shared" si="6"/>
        <v>35016.370000001043</v>
      </c>
    </row>
    <row r="36" spans="2:10" ht="10.5" customHeight="1" x14ac:dyDescent="0.2">
      <c r="B36" s="2"/>
      <c r="C36" s="25" t="s">
        <v>35</v>
      </c>
      <c r="D36" s="26"/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f t="shared" si="6"/>
        <v>0</v>
      </c>
    </row>
    <row r="37" spans="2:10" ht="10.5" customHeight="1" x14ac:dyDescent="0.2">
      <c r="B37" s="2"/>
      <c r="C37" s="25" t="s">
        <v>36</v>
      </c>
      <c r="D37" s="26"/>
      <c r="E37" s="6">
        <f>SUM(E38)</f>
        <v>1700000</v>
      </c>
      <c r="F37" s="6">
        <f>SUM(F38)</f>
        <v>2400000</v>
      </c>
      <c r="G37" s="6">
        <f>SUM(G38)</f>
        <v>4100000</v>
      </c>
      <c r="H37" s="6">
        <f>SUM(H38)</f>
        <v>4250142.21</v>
      </c>
      <c r="I37" s="6">
        <f>SUM(I38)</f>
        <v>4250142.21</v>
      </c>
      <c r="J37" s="6">
        <f>+J38</f>
        <v>2550142.21</v>
      </c>
    </row>
    <row r="38" spans="2:10" ht="10.5" customHeight="1" x14ac:dyDescent="0.2">
      <c r="B38" s="2"/>
      <c r="C38" s="17"/>
      <c r="D38" s="18" t="s">
        <v>37</v>
      </c>
      <c r="E38" s="6">
        <f>+'[1]INGRESOS DEVENGADOS MENSUAL '!E305</f>
        <v>1700000</v>
      </c>
      <c r="F38" s="6">
        <f>+'[1]SABANA DE TRANSFERENCIAS'!J301+'[1]SABANA DE TRANSFERENCIAS'!P301+'[1]SABANA DE TRANSFERENCIAS'!J302+'[1]SABANA DE TRANSFERENCIAS'!P302+'[1]SABANA DE TRANSFERENCIAS'!Z301+'[1]SABANA DE TRANSFERENCIAS'!Z302</f>
        <v>2400000</v>
      </c>
      <c r="G38" s="6">
        <f>+E38+F38</f>
        <v>4100000</v>
      </c>
      <c r="H38" s="6">
        <f>+'[1]INGRESOS DEVENGADOS MENSUAL '!CQ305+'[1]INGRESOS DEVENGADOS MENSUAL '!CQ306</f>
        <v>4250142.21</v>
      </c>
      <c r="I38" s="6">
        <f>+H38</f>
        <v>4250142.21</v>
      </c>
      <c r="J38" s="6">
        <f>+I38-E38</f>
        <v>2550142.21</v>
      </c>
    </row>
    <row r="39" spans="2:10" ht="10.5" customHeight="1" x14ac:dyDescent="0.2">
      <c r="B39" s="2"/>
      <c r="C39" s="25" t="s">
        <v>38</v>
      </c>
      <c r="D39" s="26"/>
      <c r="E39" s="6">
        <f t="shared" ref="E39:I39" si="7">SUM(E40:E41)</f>
        <v>29400000</v>
      </c>
      <c r="F39" s="6">
        <f t="shared" si="7"/>
        <v>6634946</v>
      </c>
      <c r="G39" s="6">
        <f t="shared" si="7"/>
        <v>36034946</v>
      </c>
      <c r="H39" s="6">
        <f t="shared" si="7"/>
        <v>33531035</v>
      </c>
      <c r="I39" s="6">
        <f t="shared" si="7"/>
        <v>33531035</v>
      </c>
      <c r="J39" s="6">
        <f>SUM(J40:J41)</f>
        <v>4131035</v>
      </c>
    </row>
    <row r="40" spans="2:10" ht="10.5" customHeight="1" x14ac:dyDescent="0.2">
      <c r="B40" s="2"/>
      <c r="C40" s="17"/>
      <c r="D40" s="18" t="s">
        <v>39</v>
      </c>
      <c r="E40" s="6">
        <f>+'[1]INGRESOS DEVENGADOS MENSUAL '!E281+'[1]INGRESOS DEVENGADOS MENSUAL '!E282+'[1]INGRESOS DEVENGADOS MENSUAL '!E283+'[1]INGRESOS DEVENGADOS MENSUAL '!E284+'[1]INGRESOS DEVENGADOS MENSUAL '!E285+'[1]INGRESOS DEVENGADOS MENSUAL '!E286+'[1]INGRESOS DEVENGADOS MENSUAL '!E315</f>
        <v>29400000</v>
      </c>
      <c r="F40" s="6">
        <f>+'[1]SABANA DE TRANSFERENCIAS'!J277+'[1]SABANA DE TRANSFERENCIAS'!J278+'[1]SABANA DE TRANSFERENCIAS'!J279+'[1]SABANA DE TRANSFERENCIAS'!J280+'[1]SABANA DE TRANSFERENCIAS'!J281+'[1]SABANA DE TRANSFERENCIAS'!J282+'[1]SABANA DE TRANSFERENCIAS'!P277+'[1]SABANA DE TRANSFERENCIAS'!P278+'[1]SABANA DE TRANSFERENCIAS'!P279+'[1]SABANA DE TRANSFERENCIAS'!P280+'[1]SABANA DE TRANSFERENCIAS'!P281+'[1]SABANA DE TRANSFERENCIAS'!P282+'[1]SABANA DE TRANSFERENCIAS'!Z277+'[1]SABANA DE TRANSFERENCIAS'!Z278+'[1]SABANA DE TRANSFERENCIAS'!Z279+'[1]SABANA DE TRANSFERENCIAS'!Z280+'[1]SABANA DE TRANSFERENCIAS'!Z281+'[1]SABANA DE TRANSFERENCIAS'!Z282</f>
        <v>6634946</v>
      </c>
      <c r="G40" s="6">
        <f>+E40+F40</f>
        <v>36034946</v>
      </c>
      <c r="H40" s="6">
        <f>+'[1]INGRESOS DEVENGADOS MENSUAL '!CQ281+'[1]INGRESOS DEVENGADOS MENSUAL '!CQ282+'[1]INGRESOS DEVENGADOS MENSUAL '!CQ283+'[1]INGRESOS DEVENGADOS MENSUAL '!CQ284+'[1]INGRESOS DEVENGADOS MENSUAL '!CQ285+'[1]INGRESOS DEVENGADOS MENSUAL '!CQ286+'[1]INGRESOS DEVENGADOS MENSUAL '!CQ315</f>
        <v>33531035</v>
      </c>
      <c r="I40" s="6">
        <f>+H40</f>
        <v>33531035</v>
      </c>
      <c r="J40" s="6">
        <f>+I40-E40</f>
        <v>4131035</v>
      </c>
    </row>
    <row r="41" spans="2:10" ht="10.5" customHeight="1" x14ac:dyDescent="0.2">
      <c r="B41" s="2"/>
      <c r="C41" s="17"/>
      <c r="D41" s="18" t="s">
        <v>40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f>+I41-E41</f>
        <v>0</v>
      </c>
    </row>
    <row r="42" spans="2:10" ht="10.5" customHeight="1" x14ac:dyDescent="0.2">
      <c r="B42" s="3"/>
      <c r="C42" s="15"/>
      <c r="D42" s="16"/>
      <c r="E42" s="6"/>
      <c r="F42" s="6"/>
      <c r="G42" s="6"/>
      <c r="H42" s="6"/>
      <c r="I42" s="6"/>
      <c r="J42" s="6"/>
    </row>
    <row r="43" spans="2:10" ht="10.5" customHeight="1" x14ac:dyDescent="0.2">
      <c r="B43" s="27" t="s">
        <v>41</v>
      </c>
      <c r="C43" s="28"/>
      <c r="D43" s="29"/>
      <c r="E43" s="10">
        <f t="shared" ref="E43:J43" si="8">+E11+E12+E13+E14+E15+E16+E17+E18+E30+E36+E37+E39</f>
        <v>776500000</v>
      </c>
      <c r="F43" s="10">
        <f>+F11+F12+F13+F14+F15+F16+F17+F18+F30+F36+F37+F39</f>
        <v>43485582.880000003</v>
      </c>
      <c r="G43" s="10">
        <f t="shared" si="8"/>
        <v>819985582.88</v>
      </c>
      <c r="H43" s="10">
        <f t="shared" si="8"/>
        <v>831773292.23700011</v>
      </c>
      <c r="I43" s="10">
        <f t="shared" si="8"/>
        <v>831773292.23700011</v>
      </c>
      <c r="J43" s="10">
        <f t="shared" si="8"/>
        <v>55273292.237000041</v>
      </c>
    </row>
    <row r="44" spans="2:10" ht="10.5" customHeight="1" x14ac:dyDescent="0.2">
      <c r="B44" s="27" t="s">
        <v>42</v>
      </c>
      <c r="C44" s="28"/>
      <c r="D44" s="29"/>
      <c r="E44" s="24"/>
      <c r="F44" s="24"/>
      <c r="G44" s="24"/>
      <c r="H44" s="24"/>
      <c r="I44" s="24"/>
      <c r="J44" s="24"/>
    </row>
    <row r="45" spans="2:10" ht="10.5" customHeight="1" x14ac:dyDescent="0.2">
      <c r="B45" s="3"/>
      <c r="C45" s="15"/>
      <c r="D45" s="16"/>
      <c r="E45" s="6"/>
      <c r="F45" s="6"/>
      <c r="G45" s="6"/>
      <c r="H45" s="6"/>
      <c r="I45" s="6"/>
      <c r="J45" s="6"/>
    </row>
    <row r="46" spans="2:10" ht="10.5" customHeight="1" x14ac:dyDescent="0.2">
      <c r="B46" s="27" t="s">
        <v>43</v>
      </c>
      <c r="C46" s="28"/>
      <c r="D46" s="29"/>
      <c r="E46" s="6"/>
      <c r="F46" s="6"/>
      <c r="G46" s="6"/>
      <c r="H46" s="6"/>
      <c r="I46" s="6"/>
      <c r="J46" s="6"/>
    </row>
    <row r="47" spans="2:10" ht="10.5" customHeight="1" x14ac:dyDescent="0.2">
      <c r="B47" s="2"/>
      <c r="C47" s="25" t="s">
        <v>44</v>
      </c>
      <c r="D47" s="26"/>
      <c r="E47" s="6">
        <f>SUM(E48:E55)</f>
        <v>128500000</v>
      </c>
      <c r="F47" s="6">
        <f>SUM(F48:F55)</f>
        <v>27813016</v>
      </c>
      <c r="G47" s="6">
        <f>SUM(G48:G55)</f>
        <v>156313016</v>
      </c>
      <c r="H47" s="6">
        <f>SUM(H48:H55)</f>
        <v>156313016</v>
      </c>
      <c r="I47" s="6">
        <f>SUM(I48:I55)</f>
        <v>156313016</v>
      </c>
      <c r="J47" s="6">
        <f>+J50+J51</f>
        <v>27813016</v>
      </c>
    </row>
    <row r="48" spans="2:10" ht="10.5" customHeight="1" x14ac:dyDescent="0.2">
      <c r="B48" s="2"/>
      <c r="C48" s="17"/>
      <c r="D48" s="18" t="s">
        <v>45</v>
      </c>
      <c r="E48" s="6"/>
      <c r="F48" s="6"/>
      <c r="G48" s="6"/>
      <c r="H48" s="6"/>
      <c r="I48" s="6"/>
      <c r="J48" s="6"/>
    </row>
    <row r="49" spans="2:10" ht="10.5" customHeight="1" x14ac:dyDescent="0.2">
      <c r="B49" s="2"/>
      <c r="C49" s="17"/>
      <c r="D49" s="18" t="s">
        <v>46</v>
      </c>
      <c r="E49" s="6"/>
      <c r="F49" s="6"/>
      <c r="G49" s="6"/>
      <c r="H49" s="6"/>
      <c r="I49" s="6"/>
      <c r="J49" s="6"/>
    </row>
    <row r="50" spans="2:10" ht="21.75" customHeight="1" x14ac:dyDescent="0.2">
      <c r="B50" s="2"/>
      <c r="C50" s="17"/>
      <c r="D50" s="18" t="s">
        <v>47</v>
      </c>
      <c r="E50" s="6">
        <f>+'[1]INGRESOS DEVENGADOS MENSUAL '!E290</f>
        <v>33000000</v>
      </c>
      <c r="F50" s="6">
        <f>+'[1]SABANA DE TRANSFERENCIAS'!J286+'[1]SABANA DE TRANSFERENCIAS'!P286+'[1]SABANA DE TRANSFERENCIAS'!Z286</f>
        <v>11495440</v>
      </c>
      <c r="G50" s="6">
        <f>+E50+F50</f>
        <v>44495440</v>
      </c>
      <c r="H50" s="6">
        <f>+'[1]INGRESOS DEVENGADOS MENSUAL '!CQ290</f>
        <v>44495440</v>
      </c>
      <c r="I50" s="6">
        <f>+'[1]INGRESOS DEVENGADOS MENSUAL '!CQ290</f>
        <v>44495440</v>
      </c>
      <c r="J50" s="6">
        <f>+I50-E50</f>
        <v>11495440</v>
      </c>
    </row>
    <row r="51" spans="2:10" ht="10.5" customHeight="1" x14ac:dyDescent="0.2">
      <c r="B51" s="2"/>
      <c r="C51" s="17"/>
      <c r="D51" s="18" t="s">
        <v>48</v>
      </c>
      <c r="E51" s="6">
        <f>+'[1]INGRESOS DEVENGADOS MENSUAL '!E289</f>
        <v>95500000</v>
      </c>
      <c r="F51" s="6">
        <f>+'[1]SABANA DE TRANSFERENCIAS'!J285+'[1]SABANA DE TRANSFERENCIAS'!P285+'[1]SABANA DE TRANSFERENCIAS'!Z285</f>
        <v>16317576</v>
      </c>
      <c r="G51" s="6">
        <f>+E51+F51</f>
        <v>111817576</v>
      </c>
      <c r="H51" s="6">
        <f>+'[1]INGRESOS DEVENGADOS MENSUAL '!CQ289</f>
        <v>111817576</v>
      </c>
      <c r="I51" s="6">
        <f>+'[1]INGRESOS DEVENGADOS MENSUAL '!CQ289</f>
        <v>111817576</v>
      </c>
      <c r="J51" s="6">
        <f>+I51-E51</f>
        <v>16317576</v>
      </c>
    </row>
    <row r="52" spans="2:10" ht="12" customHeight="1" x14ac:dyDescent="0.2">
      <c r="B52" s="2"/>
      <c r="C52" s="17"/>
      <c r="D52" s="18" t="s">
        <v>49</v>
      </c>
      <c r="E52" s="6"/>
      <c r="F52" s="6"/>
      <c r="G52" s="6"/>
      <c r="H52" s="6"/>
      <c r="I52" s="6"/>
      <c r="J52" s="6"/>
    </row>
    <row r="53" spans="2:10" ht="15" customHeight="1" x14ac:dyDescent="0.2">
      <c r="B53" s="2"/>
      <c r="C53" s="17"/>
      <c r="D53" s="18" t="s">
        <v>50</v>
      </c>
      <c r="E53" s="6"/>
      <c r="F53" s="6"/>
      <c r="G53" s="6"/>
      <c r="H53" s="6"/>
      <c r="I53" s="6"/>
      <c r="J53" s="6"/>
    </row>
    <row r="54" spans="2:10" ht="21.75" customHeight="1" x14ac:dyDescent="0.2">
      <c r="B54" s="2"/>
      <c r="C54" s="17"/>
      <c r="D54" s="18" t="s">
        <v>51</v>
      </c>
      <c r="E54" s="9"/>
      <c r="F54" s="6"/>
      <c r="G54" s="6"/>
      <c r="H54" s="6"/>
      <c r="I54" s="6"/>
      <c r="J54" s="6"/>
    </row>
    <row r="55" spans="2:10" ht="24.75" customHeight="1" x14ac:dyDescent="0.2">
      <c r="B55" s="2"/>
      <c r="C55" s="17"/>
      <c r="D55" s="21" t="s">
        <v>52</v>
      </c>
      <c r="E55" s="6"/>
      <c r="F55" s="6"/>
      <c r="G55" s="6"/>
      <c r="H55" s="6"/>
      <c r="I55" s="6"/>
      <c r="J55" s="6"/>
    </row>
    <row r="56" spans="2:10" ht="10.5" customHeight="1" x14ac:dyDescent="0.2">
      <c r="B56" s="2"/>
      <c r="C56" s="25" t="s">
        <v>53</v>
      </c>
      <c r="D56" s="26"/>
      <c r="E56" s="6">
        <f>SUM(E57:E60)</f>
        <v>0</v>
      </c>
      <c r="F56" s="6">
        <f>SUM(F57:F60)</f>
        <v>0</v>
      </c>
      <c r="G56" s="6">
        <f>SUM(G57:G60)</f>
        <v>0</v>
      </c>
      <c r="H56" s="6">
        <f>SUM(H57:H60)</f>
        <v>0</v>
      </c>
      <c r="I56" s="6">
        <f>SUM(I57:I60)</f>
        <v>0</v>
      </c>
      <c r="J56" s="6">
        <f>+I56-E56</f>
        <v>0</v>
      </c>
    </row>
    <row r="57" spans="2:10" ht="10.5" customHeight="1" x14ac:dyDescent="0.2">
      <c r="B57" s="2"/>
      <c r="C57" s="17"/>
      <c r="D57" s="18" t="s">
        <v>54</v>
      </c>
      <c r="E57" s="6"/>
      <c r="F57" s="6"/>
      <c r="G57" s="6"/>
      <c r="H57" s="6"/>
      <c r="I57" s="6"/>
      <c r="J57" s="6"/>
    </row>
    <row r="58" spans="2:10" ht="10.5" customHeight="1" x14ac:dyDescent="0.2">
      <c r="B58" s="2"/>
      <c r="C58" s="17"/>
      <c r="D58" s="18" t="s">
        <v>55</v>
      </c>
      <c r="E58" s="6"/>
      <c r="F58" s="6"/>
      <c r="G58" s="6"/>
      <c r="H58" s="6"/>
      <c r="I58" s="6"/>
      <c r="J58" s="6"/>
    </row>
    <row r="59" spans="2:10" ht="10.5" customHeight="1" x14ac:dyDescent="0.2">
      <c r="B59" s="2"/>
      <c r="C59" s="17"/>
      <c r="D59" s="18" t="s">
        <v>56</v>
      </c>
      <c r="E59" s="6"/>
      <c r="F59" s="6"/>
      <c r="G59" s="6"/>
      <c r="H59" s="6"/>
      <c r="I59" s="6"/>
      <c r="J59" s="6"/>
    </row>
    <row r="60" spans="2:10" ht="10.5" customHeight="1" x14ac:dyDescent="0.2">
      <c r="B60" s="2"/>
      <c r="C60" s="17"/>
      <c r="D60" s="18" t="s">
        <v>57</v>
      </c>
      <c r="E60" s="6">
        <f>+'[1]INGRESOS DEVENGADOS MENSUAL '!E293+'[1]INGRESOS DEVENGADOS MENSUAL '!E294+'[1]INGRESOS DEVENGADOS MENSUAL '!E295+'[1]INGRESOS DEVENGADOS MENSUAL '!E296+'[1]INGRESOS DEVENGADOS MENSUAL '!E297+'[1]INGRESOS DEVENGADOS MENSUAL '!E298+'[1]INGRESOS DEVENGADOS MENSUAL '!E299+'[1]INGRESOS DEVENGADOS MENSUAL '!E304</f>
        <v>0</v>
      </c>
      <c r="F60" s="6">
        <f>+'[1]SABANA DE TRANSFERENCIAS'!J289+'[1]SABANA DE TRANSFERENCIAS'!J290+'[1]SABANA DE TRANSFERENCIAS'!J291+'[1]SABANA DE TRANSFERENCIAS'!J292+'[1]SABANA DE TRANSFERENCIAS'!J293+'[1]SABANA DE TRANSFERENCIAS'!J294+'[1]SABANA DE TRANSFERENCIAS'!J295+'[1]SABANA DE TRANSFERENCIAS'!J300+'[1]SABANA DE TRANSFERENCIAS'!P289+'[1]SABANA DE TRANSFERENCIAS'!P290+'[1]SABANA DE TRANSFERENCIAS'!P291+'[1]SABANA DE TRANSFERENCIAS'!P292+'[1]SABANA DE TRANSFERENCIAS'!P293+'[1]SABANA DE TRANSFERENCIAS'!P294+'[1]SABANA DE TRANSFERENCIAS'!P295+'[1]SABANA DE TRANSFERENCIAS'!P300</f>
        <v>0</v>
      </c>
      <c r="G60" s="6">
        <f>+E60+F60</f>
        <v>0</v>
      </c>
      <c r="H60" s="6">
        <f>+'[1]INGRESOS DEVENGADOS MENSUAL '!BS293+'[1]INGRESOS DEVENGADOS MENSUAL '!BS294+'[1]INGRESOS DEVENGADOS MENSUAL '!BS295+'[1]INGRESOS DEVENGADOS MENSUAL '!BS296+'[1]INGRESOS DEVENGADOS MENSUAL '!BS297+'[1]INGRESOS DEVENGADOS MENSUAL '!BS298+'[1]INGRESOS DEVENGADOS MENSUAL '!BS299+'[1]INGRESOS DEVENGADOS MENSUAL '!BS304+'[1]INGRESOS DEVENGADOS MENSUAL '!BS307</f>
        <v>0</v>
      </c>
      <c r="I60" s="6">
        <f>+'[1]INGRESOS DEVENGADOS MENSUAL '!BS293+'[1]INGRESOS DEVENGADOS MENSUAL '!BS294+'[1]INGRESOS DEVENGADOS MENSUAL '!BS295+'[1]INGRESOS DEVENGADOS MENSUAL '!BS296+'[1]INGRESOS DEVENGADOS MENSUAL '!BS297+'[1]INGRESOS DEVENGADOS MENSUAL '!BS298+'[1]INGRESOS DEVENGADOS MENSUAL '!BS299+'[1]INGRESOS DEVENGADOS MENSUAL '!BS304+'[1]INGRESOS DEVENGADOS MENSUAL '!BS307</f>
        <v>0</v>
      </c>
      <c r="J60" s="6">
        <f>+I60-E60</f>
        <v>0</v>
      </c>
    </row>
    <row r="61" spans="2:10" ht="15" customHeight="1" x14ac:dyDescent="0.2">
      <c r="B61" s="2"/>
      <c r="C61" s="25" t="s">
        <v>58</v>
      </c>
      <c r="D61" s="26"/>
      <c r="E61" s="6">
        <f>SUM(E62:E63)</f>
        <v>0</v>
      </c>
      <c r="F61" s="6">
        <f>SUM(F62:F63)</f>
        <v>0</v>
      </c>
      <c r="G61" s="6">
        <f>SUM(G62:G63)</f>
        <v>0</v>
      </c>
      <c r="H61" s="6">
        <f>SUM(H62:H63)</f>
        <v>0</v>
      </c>
      <c r="I61" s="6">
        <f>SUM(I62:I63)</f>
        <v>0</v>
      </c>
      <c r="J61" s="6">
        <f>+H61-G61</f>
        <v>0</v>
      </c>
    </row>
    <row r="62" spans="2:10" ht="24" customHeight="1" x14ac:dyDescent="0.2">
      <c r="B62" s="2"/>
      <c r="C62" s="17"/>
      <c r="D62" s="18" t="s">
        <v>59</v>
      </c>
      <c r="E62" s="6"/>
      <c r="F62" s="6"/>
      <c r="G62" s="6"/>
      <c r="H62" s="6"/>
      <c r="I62" s="6"/>
      <c r="J62" s="6"/>
    </row>
    <row r="63" spans="2:10" x14ac:dyDescent="0.2">
      <c r="B63" s="2"/>
      <c r="C63" s="17"/>
      <c r="D63" s="18" t="s">
        <v>60</v>
      </c>
      <c r="E63" s="6"/>
      <c r="F63" s="6"/>
      <c r="G63" s="6"/>
      <c r="H63" s="6"/>
      <c r="I63" s="6"/>
      <c r="J63" s="6"/>
    </row>
    <row r="64" spans="2:10" ht="12.75" customHeight="1" x14ac:dyDescent="0.2">
      <c r="B64" s="2"/>
      <c r="C64" s="25" t="s">
        <v>61</v>
      </c>
      <c r="D64" s="26"/>
      <c r="E64" s="6"/>
      <c r="F64" s="6"/>
      <c r="G64" s="6"/>
      <c r="H64" s="6"/>
      <c r="I64" s="6"/>
      <c r="J64" s="6"/>
    </row>
    <row r="65" spans="2:13" ht="10.5" customHeight="1" x14ac:dyDescent="0.2">
      <c r="B65" s="2"/>
      <c r="C65" s="25" t="s">
        <v>62</v>
      </c>
      <c r="D65" s="26"/>
      <c r="E65" s="6">
        <v>0</v>
      </c>
      <c r="F65" s="6">
        <f>+'[1]SABANA DE TRANSFERENCIAS'!AH304+'[1]SABANA DE TRANSFERENCIAS'!J304+'[1]SABANA DE TRANSFERENCIAS'!P304+'[1]SABANA DE TRANSFERENCIAS'!Z304</f>
        <v>16961040</v>
      </c>
      <c r="G65" s="6">
        <f>+E65+F65</f>
        <v>16961040</v>
      </c>
      <c r="H65" s="6">
        <f>+'[1]INGRESOS DEVENGADOS MENSUAL '!CQ308</f>
        <v>16216267.5</v>
      </c>
      <c r="I65" s="6">
        <f>+'[1]INGRESOS DEVENGADOS MENSUAL '!CQ308</f>
        <v>16216267.5</v>
      </c>
      <c r="J65" s="6">
        <f>+I65-E65</f>
        <v>16216267.5</v>
      </c>
    </row>
    <row r="66" spans="2:13" ht="10.5" customHeight="1" x14ac:dyDescent="0.2">
      <c r="B66" s="3"/>
      <c r="C66" s="52"/>
      <c r="D66" s="53"/>
      <c r="E66" s="6"/>
      <c r="F66" s="6"/>
      <c r="G66" s="6"/>
      <c r="H66" s="6"/>
      <c r="I66" s="6"/>
      <c r="J66" s="6"/>
    </row>
    <row r="67" spans="2:13" ht="10.5" customHeight="1" x14ac:dyDescent="0.2">
      <c r="B67" s="27" t="s">
        <v>63</v>
      </c>
      <c r="C67" s="28"/>
      <c r="D67" s="29"/>
      <c r="E67" s="11">
        <f t="shared" ref="E67:J67" si="9">+E47+E56+E61+E64+E65</f>
        <v>128500000</v>
      </c>
      <c r="F67" s="11">
        <f t="shared" si="9"/>
        <v>44774056</v>
      </c>
      <c r="G67" s="11">
        <f>+G47+G56+G61+G64+G65</f>
        <v>173274056</v>
      </c>
      <c r="H67" s="11">
        <f>+H47+H56+H61+H64+H65</f>
        <v>172529283.5</v>
      </c>
      <c r="I67" s="11">
        <f>+I47+I56+I61+I64+I65</f>
        <v>172529283.5</v>
      </c>
      <c r="J67" s="12">
        <f t="shared" si="9"/>
        <v>44029283.5</v>
      </c>
    </row>
    <row r="68" spans="2:13" ht="10.5" customHeight="1" x14ac:dyDescent="0.2">
      <c r="B68" s="3"/>
      <c r="C68" s="52"/>
      <c r="D68" s="53"/>
      <c r="E68" s="6"/>
      <c r="F68" s="6"/>
      <c r="G68" s="6"/>
      <c r="H68" s="6"/>
      <c r="I68" s="6"/>
      <c r="J68" s="6"/>
    </row>
    <row r="69" spans="2:13" ht="10.5" customHeight="1" x14ac:dyDescent="0.2">
      <c r="B69" s="27" t="s">
        <v>64</v>
      </c>
      <c r="C69" s="28"/>
      <c r="D69" s="29"/>
      <c r="E69" s="12">
        <f>SUM(E70)</f>
        <v>0</v>
      </c>
      <c r="F69" s="12">
        <f>SUM(F70)</f>
        <v>0</v>
      </c>
      <c r="G69" s="12">
        <f>SUM(G70)</f>
        <v>0</v>
      </c>
      <c r="H69" s="12">
        <f>SUM(H70)</f>
        <v>0</v>
      </c>
      <c r="I69" s="12">
        <f>SUM(I70)</f>
        <v>0</v>
      </c>
      <c r="J69" s="12">
        <f>+H69-G69</f>
        <v>0</v>
      </c>
    </row>
    <row r="70" spans="2:13" ht="10.5" customHeight="1" x14ac:dyDescent="0.2">
      <c r="B70" s="2"/>
      <c r="C70" s="25" t="s">
        <v>65</v>
      </c>
      <c r="D70" s="26"/>
      <c r="E70" s="6"/>
      <c r="F70" s="6"/>
      <c r="G70" s="6">
        <f>+E70+F70</f>
        <v>0</v>
      </c>
      <c r="H70" s="6"/>
      <c r="I70" s="6"/>
      <c r="J70" s="6"/>
    </row>
    <row r="71" spans="2:13" ht="10.5" customHeight="1" x14ac:dyDescent="0.2">
      <c r="B71" s="3"/>
      <c r="C71" s="52"/>
      <c r="D71" s="53"/>
      <c r="E71" s="6"/>
      <c r="F71" s="6"/>
      <c r="G71" s="6"/>
      <c r="H71" s="6"/>
      <c r="I71" s="6"/>
      <c r="J71" s="6"/>
    </row>
    <row r="72" spans="2:13" ht="10.5" customHeight="1" x14ac:dyDescent="0.2">
      <c r="B72" s="27" t="s">
        <v>66</v>
      </c>
      <c r="C72" s="28"/>
      <c r="D72" s="29"/>
      <c r="E72" s="11">
        <f t="shared" ref="E72:J72" si="10">+E43+E67+E69</f>
        <v>905000000</v>
      </c>
      <c r="F72" s="11">
        <f>+F43+F67+F69</f>
        <v>88259638.879999995</v>
      </c>
      <c r="G72" s="11">
        <f>+G43+G67+G69</f>
        <v>993259638.88</v>
      </c>
      <c r="H72" s="11">
        <f t="shared" si="10"/>
        <v>1004302575.7370001</v>
      </c>
      <c r="I72" s="11">
        <f t="shared" si="10"/>
        <v>1004302575.7370001</v>
      </c>
      <c r="J72" s="12">
        <f t="shared" si="10"/>
        <v>99302575.737000048</v>
      </c>
      <c r="M72" s="14"/>
    </row>
    <row r="73" spans="2:13" ht="10.5" customHeight="1" x14ac:dyDescent="0.2">
      <c r="B73" s="3"/>
      <c r="C73" s="52"/>
      <c r="D73" s="53"/>
      <c r="E73" s="6"/>
      <c r="F73" s="6"/>
      <c r="G73" s="6"/>
      <c r="H73" s="6"/>
      <c r="I73" s="6"/>
      <c r="J73" s="6"/>
    </row>
    <row r="74" spans="2:13" ht="10.5" customHeight="1" x14ac:dyDescent="0.2">
      <c r="B74" s="2"/>
      <c r="C74" s="28" t="s">
        <v>67</v>
      </c>
      <c r="D74" s="29"/>
      <c r="E74" s="6"/>
      <c r="F74" s="6"/>
      <c r="G74" s="6"/>
      <c r="H74" s="6"/>
      <c r="I74" s="6"/>
      <c r="J74" s="6"/>
    </row>
    <row r="75" spans="2:13" ht="10.5" customHeight="1" x14ac:dyDescent="0.2">
      <c r="B75" s="2"/>
      <c r="C75" s="25" t="s">
        <v>68</v>
      </c>
      <c r="D75" s="26"/>
      <c r="E75" s="6"/>
      <c r="F75" s="6"/>
      <c r="G75" s="6"/>
      <c r="H75" s="6"/>
      <c r="I75" s="6"/>
      <c r="J75" s="6"/>
    </row>
    <row r="76" spans="2:13" ht="10.5" customHeight="1" x14ac:dyDescent="0.2">
      <c r="B76" s="2"/>
      <c r="C76" s="25" t="s">
        <v>69</v>
      </c>
      <c r="D76" s="26"/>
      <c r="E76" s="6"/>
      <c r="F76" s="6"/>
      <c r="G76" s="6"/>
      <c r="H76" s="6"/>
      <c r="I76" s="6"/>
      <c r="J76" s="6"/>
    </row>
    <row r="77" spans="2:13" ht="10.5" customHeight="1" x14ac:dyDescent="0.2">
      <c r="B77" s="2"/>
      <c r="C77" s="28" t="s">
        <v>70</v>
      </c>
      <c r="D77" s="29"/>
      <c r="E77" s="6"/>
      <c r="F77" s="6"/>
      <c r="G77" s="6"/>
      <c r="H77" s="6"/>
      <c r="I77" s="6"/>
      <c r="J77" s="6"/>
    </row>
    <row r="78" spans="2:13" ht="10.5" customHeight="1" thickBot="1" x14ac:dyDescent="0.25">
      <c r="B78" s="4"/>
      <c r="C78" s="55"/>
      <c r="D78" s="56"/>
      <c r="E78" s="13"/>
      <c r="F78" s="13"/>
      <c r="G78" s="13"/>
      <c r="H78" s="13"/>
      <c r="I78" s="13"/>
      <c r="J78" s="13"/>
    </row>
    <row r="80" spans="2:13" x14ac:dyDescent="0.2">
      <c r="B80" s="54" t="s">
        <v>76</v>
      </c>
      <c r="C80" s="54"/>
      <c r="D80" s="54"/>
      <c r="E80" s="54"/>
      <c r="F80" s="54"/>
      <c r="G80" s="54"/>
      <c r="H80" s="54"/>
      <c r="I80" s="54"/>
      <c r="J80" s="54"/>
    </row>
    <row r="81" spans="2:12" x14ac:dyDescent="0.2">
      <c r="B81" s="51"/>
      <c r="C81" s="51"/>
      <c r="D81" s="51"/>
      <c r="E81" s="51"/>
      <c r="F81" s="51"/>
      <c r="G81" s="51"/>
      <c r="H81" s="51"/>
      <c r="I81" s="51"/>
      <c r="J81" s="51"/>
      <c r="L81" s="22"/>
    </row>
    <row r="82" spans="2:12" x14ac:dyDescent="0.2">
      <c r="B82" s="23"/>
      <c r="C82" s="23"/>
      <c r="D82" s="23"/>
      <c r="E82" s="23"/>
      <c r="F82" s="23"/>
      <c r="G82" s="23"/>
      <c r="H82" s="23"/>
      <c r="I82" s="23"/>
      <c r="J82" s="23"/>
    </row>
    <row r="85" spans="2:12" ht="12.75" customHeight="1" x14ac:dyDescent="0.2">
      <c r="B85" s="59" t="s">
        <v>81</v>
      </c>
      <c r="C85" s="59"/>
      <c r="D85" s="59"/>
      <c r="E85" s="59" t="s">
        <v>77</v>
      </c>
      <c r="F85" s="59"/>
      <c r="G85" s="59"/>
      <c r="H85" s="57" t="s">
        <v>78</v>
      </c>
      <c r="I85" s="57"/>
      <c r="J85" s="57"/>
    </row>
    <row r="86" spans="2:12" ht="12.75" customHeight="1" x14ac:dyDescent="0.2">
      <c r="B86" s="59" t="s">
        <v>71</v>
      </c>
      <c r="C86" s="59"/>
      <c r="D86" s="59"/>
      <c r="E86" s="59" t="s">
        <v>72</v>
      </c>
      <c r="F86" s="59"/>
      <c r="G86" s="59"/>
      <c r="H86" s="57" t="s">
        <v>79</v>
      </c>
      <c r="I86" s="57"/>
      <c r="J86" s="57"/>
    </row>
    <row r="87" spans="2:12" ht="14.25" customHeight="1" x14ac:dyDescent="0.2">
      <c r="B87" s="19"/>
      <c r="C87" s="19"/>
      <c r="D87" s="19"/>
      <c r="E87" s="19"/>
      <c r="F87" s="19"/>
      <c r="G87" s="19"/>
      <c r="H87" s="58" t="s">
        <v>80</v>
      </c>
      <c r="I87" s="58"/>
      <c r="J87" s="58"/>
    </row>
  </sheetData>
  <mergeCells count="58">
    <mergeCell ref="H85:J85"/>
    <mergeCell ref="H86:J86"/>
    <mergeCell ref="H87:J87"/>
    <mergeCell ref="B85:D85"/>
    <mergeCell ref="E85:G85"/>
    <mergeCell ref="B86:D86"/>
    <mergeCell ref="E86:G86"/>
    <mergeCell ref="C74:D74"/>
    <mergeCell ref="C75:D75"/>
    <mergeCell ref="C76:D76"/>
    <mergeCell ref="C77:D77"/>
    <mergeCell ref="B80:J80"/>
    <mergeCell ref="C78:D78"/>
    <mergeCell ref="B81:J81"/>
    <mergeCell ref="B44:D44"/>
    <mergeCell ref="B46:D46"/>
    <mergeCell ref="C47:D47"/>
    <mergeCell ref="C56:D56"/>
    <mergeCell ref="C61:D61"/>
    <mergeCell ref="C64:D64"/>
    <mergeCell ref="C65:D65"/>
    <mergeCell ref="C70:D70"/>
    <mergeCell ref="C73:D73"/>
    <mergeCell ref="C66:D66"/>
    <mergeCell ref="B67:D67"/>
    <mergeCell ref="C68:D68"/>
    <mergeCell ref="B69:D69"/>
    <mergeCell ref="C71:D71"/>
    <mergeCell ref="B72:D72"/>
    <mergeCell ref="B2:J2"/>
    <mergeCell ref="B3:J3"/>
    <mergeCell ref="B4:J4"/>
    <mergeCell ref="B6:D6"/>
    <mergeCell ref="B5:J5"/>
    <mergeCell ref="E6:I6"/>
    <mergeCell ref="J6:J8"/>
    <mergeCell ref="E7:E8"/>
    <mergeCell ref="F7:F8"/>
    <mergeCell ref="G7:G8"/>
    <mergeCell ref="H7:H8"/>
    <mergeCell ref="I7:I8"/>
    <mergeCell ref="C15:D15"/>
    <mergeCell ref="B7:D7"/>
    <mergeCell ref="B8:D8"/>
    <mergeCell ref="B9:D9"/>
    <mergeCell ref="C11:D11"/>
    <mergeCell ref="C12:D12"/>
    <mergeCell ref="C13:D13"/>
    <mergeCell ref="C14:D14"/>
    <mergeCell ref="B10:D10"/>
    <mergeCell ref="C16:D16"/>
    <mergeCell ref="C17:D17"/>
    <mergeCell ref="C36:D36"/>
    <mergeCell ref="B43:D43"/>
    <mergeCell ref="C18:D18"/>
    <mergeCell ref="C30:D30"/>
    <mergeCell ref="C37:D37"/>
    <mergeCell ref="C39:D39"/>
  </mergeCells>
  <pageMargins left="0" right="0" top="0.94488188976377963" bottom="0.55118110236220474" header="0.31496062992125984" footer="0.31496062992125984"/>
  <pageSetup scale="62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2024-04-11T18:59:14Z</cp:lastPrinted>
  <dcterms:created xsi:type="dcterms:W3CDTF">2023-04-24T22:58:18Z</dcterms:created>
  <dcterms:modified xsi:type="dcterms:W3CDTF">2024-04-11T18:59:32Z</dcterms:modified>
</cp:coreProperties>
</file>