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ctapub\Desktop\AYUNTAMIENTO\2022\CUARTO TRIMESTRE 2022\IV. INFORMACION FINANCIERA ADICIONAL (LDF)\"/>
    </mc:Choice>
  </mc:AlternateContent>
  <bookViews>
    <workbookView xWindow="0" yWindow="0" windowWidth="28800" windowHeight="12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I69" i="1"/>
  <c r="H69" i="1"/>
  <c r="G69" i="1"/>
  <c r="F69" i="1"/>
  <c r="E69" i="1"/>
  <c r="I65" i="1"/>
  <c r="J65" i="1" s="1"/>
  <c r="H65" i="1"/>
  <c r="F65" i="1"/>
  <c r="G65" i="1" s="1"/>
  <c r="I61" i="1"/>
  <c r="H61" i="1"/>
  <c r="G61" i="1"/>
  <c r="F61" i="1"/>
  <c r="E61" i="1"/>
  <c r="I60" i="1"/>
  <c r="I56" i="1" s="1"/>
  <c r="H60" i="1"/>
  <c r="H56" i="1" s="1"/>
  <c r="F60" i="1"/>
  <c r="F56" i="1" s="1"/>
  <c r="E60" i="1"/>
  <c r="I51" i="1"/>
  <c r="H51" i="1"/>
  <c r="F51" i="1"/>
  <c r="E51" i="1"/>
  <c r="I50" i="1"/>
  <c r="I47" i="1" s="1"/>
  <c r="H50" i="1"/>
  <c r="H47" i="1" s="1"/>
  <c r="F50" i="1"/>
  <c r="F47" i="1" s="1"/>
  <c r="E50" i="1"/>
  <c r="J41" i="1"/>
  <c r="H40" i="1"/>
  <c r="I40" i="1" s="1"/>
  <c r="F40" i="1"/>
  <c r="F39" i="1" s="1"/>
  <c r="E40" i="1"/>
  <c r="H38" i="1"/>
  <c r="I38" i="1" s="1"/>
  <c r="F38" i="1"/>
  <c r="F37" i="1" s="1"/>
  <c r="E38" i="1"/>
  <c r="J36" i="1"/>
  <c r="I35" i="1"/>
  <c r="H35" i="1"/>
  <c r="F35" i="1"/>
  <c r="E35" i="1"/>
  <c r="J34" i="1"/>
  <c r="G34" i="1"/>
  <c r="I33" i="1"/>
  <c r="H33" i="1"/>
  <c r="F33" i="1"/>
  <c r="E33" i="1"/>
  <c r="I32" i="1"/>
  <c r="H32" i="1"/>
  <c r="F32" i="1"/>
  <c r="E32" i="1"/>
  <c r="I31" i="1"/>
  <c r="H31" i="1"/>
  <c r="F31" i="1"/>
  <c r="E31" i="1"/>
  <c r="J29" i="1"/>
  <c r="G29" i="1"/>
  <c r="I28" i="1"/>
  <c r="H28" i="1"/>
  <c r="F28" i="1"/>
  <c r="G28" i="1" s="1"/>
  <c r="E28" i="1"/>
  <c r="I27" i="1"/>
  <c r="H27" i="1"/>
  <c r="F27" i="1"/>
  <c r="E27" i="1"/>
  <c r="J26" i="1"/>
  <c r="G26" i="1"/>
  <c r="J25" i="1"/>
  <c r="G25" i="1"/>
  <c r="I24" i="1"/>
  <c r="H24" i="1"/>
  <c r="F24" i="1"/>
  <c r="E24" i="1"/>
  <c r="J23" i="1"/>
  <c r="G23" i="1"/>
  <c r="J22" i="1"/>
  <c r="G22" i="1"/>
  <c r="I21" i="1"/>
  <c r="H21" i="1"/>
  <c r="F21" i="1"/>
  <c r="E21" i="1"/>
  <c r="I20" i="1"/>
  <c r="H20" i="1"/>
  <c r="F20" i="1"/>
  <c r="E20" i="1"/>
  <c r="I19" i="1"/>
  <c r="H19" i="1"/>
  <c r="F19" i="1"/>
  <c r="F18" i="1" s="1"/>
  <c r="E19" i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F11" i="1"/>
  <c r="E11" i="1"/>
  <c r="G51" i="1" l="1"/>
  <c r="J21" i="1"/>
  <c r="J50" i="1"/>
  <c r="J61" i="1"/>
  <c r="J27" i="1"/>
  <c r="G32" i="1"/>
  <c r="G50" i="1"/>
  <c r="G60" i="1"/>
  <c r="G56" i="1" s="1"/>
  <c r="H67" i="1"/>
  <c r="J69" i="1"/>
  <c r="G21" i="1"/>
  <c r="G35" i="1"/>
  <c r="I67" i="1"/>
  <c r="J13" i="1"/>
  <c r="J15" i="1"/>
  <c r="J20" i="1"/>
  <c r="H18" i="1"/>
  <c r="J31" i="1"/>
  <c r="G11" i="1"/>
  <c r="G12" i="1"/>
  <c r="G14" i="1"/>
  <c r="J19" i="1"/>
  <c r="H30" i="1"/>
  <c r="J35" i="1"/>
  <c r="G13" i="1"/>
  <c r="J14" i="1"/>
  <c r="G20" i="1"/>
  <c r="J24" i="1"/>
  <c r="G15" i="1"/>
  <c r="J16" i="1"/>
  <c r="E18" i="1"/>
  <c r="G19" i="1"/>
  <c r="G24" i="1"/>
  <c r="G27" i="1"/>
  <c r="J28" i="1"/>
  <c r="G31" i="1"/>
  <c r="J32" i="1"/>
  <c r="J33" i="1"/>
  <c r="J12" i="1"/>
  <c r="F30" i="1"/>
  <c r="F43" i="1" s="1"/>
  <c r="G33" i="1"/>
  <c r="G38" i="1"/>
  <c r="G37" i="1" s="1"/>
  <c r="G40" i="1"/>
  <c r="G39" i="1" s="1"/>
  <c r="E47" i="1"/>
  <c r="F67" i="1"/>
  <c r="J51" i="1"/>
  <c r="J47" i="1" s="1"/>
  <c r="I37" i="1"/>
  <c r="J38" i="1"/>
  <c r="J37" i="1" s="1"/>
  <c r="I39" i="1"/>
  <c r="J40" i="1"/>
  <c r="J39" i="1" s="1"/>
  <c r="E30" i="1"/>
  <c r="I30" i="1"/>
  <c r="H37" i="1"/>
  <c r="H39" i="1"/>
  <c r="G16" i="1"/>
  <c r="I18" i="1"/>
  <c r="J11" i="1"/>
  <c r="E37" i="1"/>
  <c r="E39" i="1"/>
  <c r="J60" i="1"/>
  <c r="E56" i="1"/>
  <c r="J56" i="1" s="1"/>
  <c r="G47" i="1" l="1"/>
  <c r="G67" i="1" s="1"/>
  <c r="G30" i="1"/>
  <c r="G18" i="1"/>
  <c r="G43" i="1" s="1"/>
  <c r="J30" i="1"/>
  <c r="H43" i="1"/>
  <c r="H72" i="1" s="1"/>
  <c r="F72" i="1"/>
  <c r="J18" i="1"/>
  <c r="E43" i="1"/>
  <c r="J67" i="1"/>
  <c r="I43" i="1"/>
  <c r="I72" i="1" s="1"/>
  <c r="E67" i="1"/>
  <c r="G72" i="1" l="1"/>
  <c r="J43" i="1"/>
  <c r="J72" i="1" s="1"/>
  <c r="E72" i="1"/>
</calcChain>
</file>

<file path=xl/comments1.xml><?xml version="1.0" encoding="utf-8"?>
<comments xmlns="http://schemas.openxmlformats.org/spreadsheetml/2006/main">
  <authors>
    <author>Alma Nidia Gonzalez Lopez</author>
    <author>CuentaPublica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Corresponde a la suma del estimado inicial correspondiente al trimestre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Corresponde a las ampliaciones que se realizaron y la afectacion dentro del trimestre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Suma del 8110101+8110110+8110111+8110112+8110113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 xml:space="preserve">Alma Nidia Gonzalez
</t>
        </r>
        <r>
          <rPr>
            <sz val="9"/>
            <color indexed="81"/>
            <rFont val="Tahoma"/>
            <family val="2"/>
          </rPr>
          <t xml:space="preserve">83101015+83101016
</t>
        </r>
      </text>
    </comment>
    <comment ref="E40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81201001+81201002+81201003+81201004+81201005+81201006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8210103+8210106+8210107+8310103 a 8310106+8310108+8310109
</t>
        </r>
      </text>
    </comment>
  </commentList>
</comments>
</file>

<file path=xl/sharedStrings.xml><?xml version="1.0" encoding="utf-8"?>
<sst xmlns="http://schemas.openxmlformats.org/spreadsheetml/2006/main" count="82" uniqueCount="82">
  <si>
    <t>AYUNTAMIENTO MUNICIPAL DE PLAYAS DE ROSARITO</t>
  </si>
  <si>
    <t>Estado Analítico de Ingresos Detallado - LDF</t>
  </si>
  <si>
    <t>Del 1 de enero al 31 de diciembre de 2022</t>
  </si>
  <si>
    <t>(PESOS)</t>
  </si>
  <si>
    <t>Ingreso</t>
  </si>
  <si>
    <t xml:space="preserve">Diferencia </t>
  </si>
  <si>
    <t>Concepto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</si>
  <si>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</si>
  <si>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</si>
  <si>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</si>
  <si>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</si>
  <si>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</si>
  <si>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</si>
  <si>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</si>
  <si>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</si>
  <si>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</si>
  <si>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</si>
  <si>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</si>
  <si>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</si>
  <si>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</si>
  <si>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</si>
  <si>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</si>
  <si>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</si>
  <si>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</si>
  <si>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</si>
  <si>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</si>
  <si>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</si>
  <si>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</si>
  <si>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</si>
  <si>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</si>
  <si>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</si>
  <si>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</si>
  <si>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</si>
  <si>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</si>
  <si>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</si>
  <si>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</si>
  <si>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</si>
  <si>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</si>
  <si>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</si>
  <si>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</si>
  <si>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</si>
  <si>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</si>
  <si>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</si>
  <si>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</si>
  <si>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</si>
  <si>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</si>
  <si>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</si>
  <si>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</si>
  <si>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</si>
  <si>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</si>
  <si>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</si>
  <si>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</si>
  <si>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</si>
  <si>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</si>
  <si>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</si>
  <si>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</si>
  <si>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</si>
  <si>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</si>
  <si>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</si>
  <si>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</si>
  <si>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</si>
  <si>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</si>
  <si>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</si>
  <si>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</si>
  <si>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</si>
  <si>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</si>
  <si>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</si>
  <si>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</si>
  <si>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</si>
  <si>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</si>
  <si>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</si>
  <si>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</si>
  <si>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</si>
  <si>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</si>
  <si>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emisor.</t>
  </si>
  <si>
    <t>C. HILDA ARACELI BROWN FIGUEREDO</t>
  </si>
  <si>
    <t>L.A.E. MANUEL ZERMEÑO CHÁVEZ</t>
  </si>
  <si>
    <t>LIC. JUAN ANTONIO ALAMILLO CÁRDENAS</t>
  </si>
  <si>
    <t>PRESIDENTE MUNICIPAL</t>
  </si>
  <si>
    <t>TESORERO MUNICIPAL</t>
  </si>
  <si>
    <t xml:space="preserve">       </t>
  </si>
  <si>
    <t xml:space="preserve">      ENCARGADO DE DESPACHO DE   LA RECAUDACION MUNICIPAL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</si>
</sst>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0" fontId="2" fillId="0" borderId="0" xfId="2"/>
    <xf numFmtId="44" fontId="4" fillId="0" borderId="5" xfId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44" fontId="6" fillId="0" borderId="5" xfId="1" applyFont="1" applyBorder="1" applyAlignment="1">
      <alignment horizontal="center" vertical="center"/>
    </xf>
    <xf numFmtId="44" fontId="6" fillId="3" borderId="5" xfId="1" applyFont="1" applyFill="1" applyBorder="1" applyAlignment="1">
      <alignment horizontal="center" vertical="center"/>
    </xf>
    <xf numFmtId="44" fontId="6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44" fontId="7" fillId="0" borderId="5" xfId="1" applyFont="1" applyBorder="1" applyAlignment="1">
      <alignment horizontal="center" vertical="center"/>
    </xf>
    <xf numFmtId="44" fontId="6" fillId="0" borderId="5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44" fontId="5" fillId="0" borderId="16" xfId="1" applyFont="1" applyBorder="1" applyAlignment="1">
      <alignment horizontal="center" vertical="center"/>
    </xf>
    <xf numFmtId="44" fontId="6" fillId="2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/>
    </xf>
    <xf numFmtId="44" fontId="6" fillId="0" borderId="8" xfId="1" applyFont="1" applyBorder="1" applyAlignment="1">
      <alignment horizontal="center" vertical="center"/>
    </xf>
    <xf numFmtId="0" fontId="8" fillId="0" borderId="0" xfId="2" applyFont="1" applyAlignment="1">
      <alignment horizontal="left" wrapText="1"/>
    </xf>
    <xf numFmtId="0" fontId="8" fillId="0" borderId="0" xfId="2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  <xf numFmtId="0" fontId="5" fillId="0" borderId="4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5" fillId="0" borderId="0" xfId="2" applyFont="1" applyAlignment="1">
      <alignment horizontal="left" vertical="center"/>
    </xf>
    <xf numFmtId="0" fontId="4" fillId="0" borderId="0" xfId="3" applyFont="1" applyAlignment="1">
      <alignment horizontal="center"/>
    </xf>
    <xf numFmtId="0" fontId="8" fillId="0" borderId="0" xfId="2" applyFont="1" applyAlignment="1">
      <alignment horizontal="left" wrapText="1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4" fillId="0" borderId="0" xfId="3" applyFont="1" applyAlignment="1">
      <alignment horizontal="center" wrapText="1"/>
    </xf>
  </cellXfs>
  <cellStyles count="4">
    <cellStyle name="Moneda" xfId="1" builtinId="4"/>
    <cellStyle name="Normal" xfId="0" builtinId="0"/>
    <cellStyle name="Normal 3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86</xdr:row>
      <xdr:rowOff>111125</xdr:rowOff>
    </xdr:from>
    <xdr:to>
      <xdr:col>3</xdr:col>
      <xdr:colOff>2794000</xdr:colOff>
      <xdr:row>86</xdr:row>
      <xdr:rowOff>111125</xdr:rowOff>
    </xdr:to>
    <xdr:cxnSp macro="">
      <xdr:nvCxnSpPr>
        <xdr:cNvPr id="2" name="Conector recto 1"/>
        <xdr:cNvCxnSpPr/>
      </xdr:nvCxnSpPr>
      <xdr:spPr>
        <a:xfrm>
          <a:off x="847725" y="120554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86</xdr:row>
      <xdr:rowOff>119062</xdr:rowOff>
    </xdr:from>
    <xdr:to>
      <xdr:col>7</xdr:col>
      <xdr:colOff>150811</xdr:colOff>
      <xdr:row>86</xdr:row>
      <xdr:rowOff>119062</xdr:rowOff>
    </xdr:to>
    <xdr:cxnSp macro="">
      <xdr:nvCxnSpPr>
        <xdr:cNvPr id="3" name="Conector recto 2"/>
        <xdr:cNvCxnSpPr/>
      </xdr:nvCxnSpPr>
      <xdr:spPr>
        <a:xfrm>
          <a:off x="4251324" y="12063412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86</xdr:row>
      <xdr:rowOff>127000</xdr:rowOff>
    </xdr:from>
    <xdr:to>
      <xdr:col>10</xdr:col>
      <xdr:colOff>0</xdr:colOff>
      <xdr:row>86</xdr:row>
      <xdr:rowOff>128588</xdr:rowOff>
    </xdr:to>
    <xdr:cxnSp macro="">
      <xdr:nvCxnSpPr>
        <xdr:cNvPr id="4" name="Conector recto 3"/>
        <xdr:cNvCxnSpPr/>
      </xdr:nvCxnSpPr>
      <xdr:spPr>
        <a:xfrm>
          <a:off x="8456613" y="12071350"/>
          <a:ext cx="283527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86</xdr:row>
      <xdr:rowOff>111125</xdr:rowOff>
    </xdr:from>
    <xdr:to>
      <xdr:col>3</xdr:col>
      <xdr:colOff>2794000</xdr:colOff>
      <xdr:row>86</xdr:row>
      <xdr:rowOff>111125</xdr:rowOff>
    </xdr:to>
    <xdr:cxnSp macro="">
      <xdr:nvCxnSpPr>
        <xdr:cNvPr id="5" name="Conector recto 4"/>
        <xdr:cNvCxnSpPr/>
      </xdr:nvCxnSpPr>
      <xdr:spPr>
        <a:xfrm>
          <a:off x="847725" y="120554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86</xdr:row>
      <xdr:rowOff>119062</xdr:rowOff>
    </xdr:from>
    <xdr:to>
      <xdr:col>7</xdr:col>
      <xdr:colOff>150811</xdr:colOff>
      <xdr:row>86</xdr:row>
      <xdr:rowOff>119062</xdr:rowOff>
    </xdr:to>
    <xdr:cxnSp macro="">
      <xdr:nvCxnSpPr>
        <xdr:cNvPr id="6" name="Conector recto 5"/>
        <xdr:cNvCxnSpPr/>
      </xdr:nvCxnSpPr>
      <xdr:spPr>
        <a:xfrm>
          <a:off x="4251324" y="12063412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86</xdr:row>
      <xdr:rowOff>127000</xdr:rowOff>
    </xdr:from>
    <xdr:to>
      <xdr:col>10</xdr:col>
      <xdr:colOff>0</xdr:colOff>
      <xdr:row>86</xdr:row>
      <xdr:rowOff>128588</xdr:rowOff>
    </xdr:to>
    <xdr:cxnSp macro="">
      <xdr:nvCxnSpPr>
        <xdr:cNvPr id="7" name="Conector recto 6"/>
        <xdr:cNvCxnSpPr/>
      </xdr:nvCxnSpPr>
      <xdr:spPr>
        <a:xfrm>
          <a:off x="8456613" y="12071350"/>
          <a:ext cx="283527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ctapub/Desktop/AYUNTAMIENTO/2022/AVANCE%20DE%20INGRESOS%20202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2022 POR RUBRO"/>
      <sheetName val="INGRESOS 2022 RUBRO Y PARTIDA"/>
      <sheetName val="INGRESOS 2022 CALENDARIO MENSUA"/>
      <sheetName val="SABANA DE TRANSFERENCIAS"/>
      <sheetName val="TRANSF POR PARTIDA MENSUAL"/>
      <sheetName val="INGRESOS 2022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>
        <row r="38">
          <cell r="H38">
            <v>0</v>
          </cell>
          <cell r="N38">
            <v>9774302.1600000001</v>
          </cell>
          <cell r="X38">
            <v>22052620.169999998</v>
          </cell>
          <cell r="AF38">
            <v>0</v>
          </cell>
        </row>
        <row r="42">
          <cell r="H42">
            <v>0</v>
          </cell>
          <cell r="N42">
            <v>0</v>
          </cell>
          <cell r="X42">
            <v>236491.9</v>
          </cell>
          <cell r="AF42">
            <v>0</v>
          </cell>
        </row>
        <row r="50">
          <cell r="H50">
            <v>0</v>
          </cell>
          <cell r="N50">
            <v>0</v>
          </cell>
          <cell r="X50">
            <v>0</v>
          </cell>
          <cell r="AF50">
            <v>0</v>
          </cell>
        </row>
        <row r="190">
          <cell r="H190">
            <v>0</v>
          </cell>
          <cell r="N190">
            <v>483522.94</v>
          </cell>
          <cell r="X190">
            <v>0</v>
          </cell>
          <cell r="AF190">
            <v>0</v>
          </cell>
        </row>
        <row r="205">
          <cell r="H205">
            <v>0</v>
          </cell>
          <cell r="N205">
            <v>1000000</v>
          </cell>
          <cell r="X205">
            <v>9197132.9399999995</v>
          </cell>
          <cell r="AF205">
            <v>0</v>
          </cell>
        </row>
        <row r="255">
          <cell r="H255">
            <v>0</v>
          </cell>
          <cell r="N255">
            <v>1868093.73</v>
          </cell>
          <cell r="X255">
            <v>4555195.6899999995</v>
          </cell>
          <cell r="AF255">
            <v>0</v>
          </cell>
        </row>
        <row r="258">
          <cell r="H258">
            <v>0</v>
          </cell>
          <cell r="N258">
            <v>0</v>
          </cell>
          <cell r="X258">
            <v>30000000</v>
          </cell>
          <cell r="AF258">
            <v>0</v>
          </cell>
        </row>
        <row r="259">
          <cell r="H259">
            <v>0</v>
          </cell>
          <cell r="N259">
            <v>0</v>
          </cell>
          <cell r="X259">
            <v>6000000</v>
          </cell>
        </row>
        <row r="260">
          <cell r="H260">
            <v>0</v>
          </cell>
          <cell r="N260">
            <v>0</v>
          </cell>
          <cell r="X260">
            <v>0</v>
          </cell>
          <cell r="AF260">
            <v>0</v>
          </cell>
        </row>
        <row r="261">
          <cell r="H261">
            <v>0</v>
          </cell>
          <cell r="N261">
            <v>0</v>
          </cell>
          <cell r="X261">
            <v>1000000</v>
          </cell>
          <cell r="AF261">
            <v>0</v>
          </cell>
        </row>
        <row r="262">
          <cell r="H262">
            <v>0</v>
          </cell>
          <cell r="N262">
            <v>0</v>
          </cell>
          <cell r="X262">
            <v>0</v>
          </cell>
        </row>
        <row r="266">
          <cell r="H266">
            <v>0</v>
          </cell>
          <cell r="N266">
            <v>0</v>
          </cell>
          <cell r="X266">
            <v>0</v>
          </cell>
          <cell r="AF266">
            <v>0</v>
          </cell>
        </row>
        <row r="267">
          <cell r="H267">
            <v>0</v>
          </cell>
          <cell r="N267">
            <v>0</v>
          </cell>
          <cell r="X267">
            <v>0</v>
          </cell>
          <cell r="AF267">
            <v>0</v>
          </cell>
        </row>
        <row r="268">
          <cell r="H268">
            <v>6818989</v>
          </cell>
          <cell r="N268">
            <v>0</v>
          </cell>
          <cell r="X268">
            <v>14635166.82</v>
          </cell>
          <cell r="AF268">
            <v>0</v>
          </cell>
        </row>
        <row r="269">
          <cell r="H269">
            <v>0</v>
          </cell>
          <cell r="N269">
            <v>0</v>
          </cell>
          <cell r="X269">
            <v>8144804.3100000005</v>
          </cell>
        </row>
        <row r="270">
          <cell r="H270">
            <v>0</v>
          </cell>
          <cell r="N270">
            <v>0</v>
          </cell>
          <cell r="X270">
            <v>800000</v>
          </cell>
        </row>
        <row r="271">
          <cell r="H271">
            <v>0</v>
          </cell>
          <cell r="N271">
            <v>0</v>
          </cell>
          <cell r="X271">
            <v>400000</v>
          </cell>
        </row>
        <row r="272">
          <cell r="H272">
            <v>0</v>
          </cell>
          <cell r="N272">
            <v>0</v>
          </cell>
          <cell r="X272">
            <v>300000</v>
          </cell>
        </row>
        <row r="273">
          <cell r="H273">
            <v>0</v>
          </cell>
          <cell r="N273">
            <v>0</v>
          </cell>
          <cell r="X273">
            <v>0</v>
          </cell>
        </row>
        <row r="274">
          <cell r="H274">
            <v>0</v>
          </cell>
          <cell r="N274">
            <v>0</v>
          </cell>
          <cell r="X274">
            <v>0</v>
          </cell>
        </row>
        <row r="275">
          <cell r="H275">
            <v>0</v>
          </cell>
          <cell r="N275">
            <v>0</v>
          </cell>
          <cell r="X275">
            <v>0</v>
          </cell>
          <cell r="AF275">
            <v>0</v>
          </cell>
        </row>
        <row r="277">
          <cell r="H277">
            <v>10007291</v>
          </cell>
          <cell r="N277">
            <v>0</v>
          </cell>
          <cell r="X277">
            <v>0</v>
          </cell>
        </row>
        <row r="278">
          <cell r="H278">
            <v>8450129</v>
          </cell>
          <cell r="N278">
            <v>0</v>
          </cell>
          <cell r="X278">
            <v>0</v>
          </cell>
        </row>
        <row r="281">
          <cell r="H281">
            <v>0</v>
          </cell>
          <cell r="N281">
            <v>0</v>
          </cell>
        </row>
        <row r="282">
          <cell r="H282">
            <v>0</v>
          </cell>
          <cell r="N282">
            <v>0</v>
          </cell>
        </row>
        <row r="283">
          <cell r="H283">
            <v>0</v>
          </cell>
          <cell r="N283">
            <v>0</v>
          </cell>
        </row>
        <row r="284">
          <cell r="H284">
            <v>0</v>
          </cell>
          <cell r="N284">
            <v>0</v>
          </cell>
        </row>
        <row r="285">
          <cell r="H285">
            <v>0</v>
          </cell>
          <cell r="N285">
            <v>0</v>
          </cell>
        </row>
        <row r="286">
          <cell r="H286">
            <v>0</v>
          </cell>
          <cell r="N286">
            <v>0</v>
          </cell>
        </row>
        <row r="287">
          <cell r="H287">
            <v>0</v>
          </cell>
          <cell r="N287">
            <v>0</v>
          </cell>
        </row>
        <row r="292">
          <cell r="H292">
            <v>0</v>
          </cell>
          <cell r="N292">
            <v>0</v>
          </cell>
        </row>
        <row r="293">
          <cell r="H293">
            <v>0</v>
          </cell>
          <cell r="N293">
            <v>0</v>
          </cell>
          <cell r="X293">
            <v>400000</v>
          </cell>
        </row>
        <row r="294">
          <cell r="H294">
            <v>0</v>
          </cell>
          <cell r="N294">
            <v>0</v>
          </cell>
          <cell r="X294">
            <v>378419.09</v>
          </cell>
        </row>
        <row r="296">
          <cell r="X296">
            <v>6020000</v>
          </cell>
          <cell r="AF296">
            <v>1237735</v>
          </cell>
        </row>
        <row r="298">
          <cell r="H298">
            <v>0</v>
          </cell>
          <cell r="N298">
            <v>0</v>
          </cell>
          <cell r="X298">
            <v>0</v>
          </cell>
          <cell r="AF298">
            <v>0</v>
          </cell>
        </row>
        <row r="299">
          <cell r="H299">
            <v>0</v>
          </cell>
          <cell r="N299">
            <v>0</v>
          </cell>
          <cell r="X299">
            <v>-5800000</v>
          </cell>
          <cell r="AF299">
            <v>0</v>
          </cell>
        </row>
        <row r="300">
          <cell r="H300">
            <v>0</v>
          </cell>
          <cell r="N300">
            <v>0</v>
          </cell>
          <cell r="X300">
            <v>0</v>
          </cell>
        </row>
        <row r="301">
          <cell r="H301">
            <v>0</v>
          </cell>
          <cell r="N301">
            <v>0</v>
          </cell>
          <cell r="X301">
            <v>0</v>
          </cell>
        </row>
        <row r="302">
          <cell r="H302">
            <v>0</v>
          </cell>
          <cell r="N302">
            <v>0</v>
          </cell>
          <cell r="X302">
            <v>0</v>
          </cell>
        </row>
        <row r="303">
          <cell r="X303">
            <v>1499899.1</v>
          </cell>
        </row>
      </sheetData>
      <sheetData sheetId="4"/>
      <sheetData sheetId="5"/>
      <sheetData sheetId="6"/>
      <sheetData sheetId="7"/>
      <sheetData sheetId="8"/>
      <sheetData sheetId="9">
        <row r="38">
          <cell r="E38">
            <v>185435812.48000002</v>
          </cell>
          <cell r="CQ38">
            <v>239892316.67000002</v>
          </cell>
        </row>
        <row r="42">
          <cell r="E42">
            <v>3269918.55</v>
          </cell>
          <cell r="CQ42">
            <v>3794962.6999999997</v>
          </cell>
        </row>
        <row r="50">
          <cell r="E50">
            <v>1692934.6400000006</v>
          </cell>
          <cell r="CQ50">
            <v>2294132.4200000004</v>
          </cell>
        </row>
        <row r="197">
          <cell r="E197">
            <v>127331184.58000001</v>
          </cell>
          <cell r="CQ197">
            <v>138335082.81000003</v>
          </cell>
        </row>
        <row r="214">
          <cell r="E214">
            <v>6894175.4700000007</v>
          </cell>
          <cell r="CQ214">
            <v>23684316.690000001</v>
          </cell>
        </row>
        <row r="265">
          <cell r="E265">
            <v>13040696.080000002</v>
          </cell>
          <cell r="CQ265">
            <v>23873572.640000004</v>
          </cell>
        </row>
        <row r="268">
          <cell r="E268">
            <v>151288629.44</v>
          </cell>
          <cell r="CQ268">
            <v>202279662</v>
          </cell>
        </row>
        <row r="269">
          <cell r="E269">
            <v>26751693.329999998</v>
          </cell>
          <cell r="CQ269">
            <v>30799387</v>
          </cell>
        </row>
        <row r="270">
          <cell r="E270">
            <v>10363364.000000002</v>
          </cell>
          <cell r="CQ270">
            <v>10533730</v>
          </cell>
        </row>
        <row r="271">
          <cell r="E271">
            <v>7026773.3300000001</v>
          </cell>
          <cell r="CQ271">
            <v>7881516</v>
          </cell>
        </row>
        <row r="272">
          <cell r="E272">
            <v>8736048</v>
          </cell>
          <cell r="CQ272">
            <v>10592492</v>
          </cell>
        </row>
        <row r="275">
          <cell r="E275">
            <v>0</v>
          </cell>
          <cell r="CQ275">
            <v>0</v>
          </cell>
        </row>
        <row r="276">
          <cell r="E276">
            <v>0</v>
          </cell>
          <cell r="CQ276">
            <v>0</v>
          </cell>
        </row>
        <row r="277">
          <cell r="E277">
            <v>0</v>
          </cell>
          <cell r="CQ277">
            <v>0</v>
          </cell>
        </row>
        <row r="278">
          <cell r="E278">
            <v>9999999.9999999981</v>
          </cell>
          <cell r="CQ278">
            <v>37247190</v>
          </cell>
        </row>
        <row r="279">
          <cell r="E279">
            <v>10753653.33</v>
          </cell>
          <cell r="CQ279">
            <v>22193903</v>
          </cell>
        </row>
        <row r="280">
          <cell r="E280">
            <v>680088</v>
          </cell>
          <cell r="CQ280">
            <v>1723614</v>
          </cell>
        </row>
        <row r="281">
          <cell r="E281">
            <v>1214908</v>
          </cell>
          <cell r="CQ281">
            <v>1236868</v>
          </cell>
        </row>
        <row r="282">
          <cell r="E282">
            <v>477684</v>
          </cell>
          <cell r="CQ282">
            <v>850786</v>
          </cell>
        </row>
        <row r="283">
          <cell r="E283">
            <v>0</v>
          </cell>
          <cell r="CQ283">
            <v>0</v>
          </cell>
        </row>
        <row r="284">
          <cell r="E284">
            <v>0</v>
          </cell>
          <cell r="CQ284">
            <v>0</v>
          </cell>
        </row>
        <row r="287">
          <cell r="E287">
            <v>83500488</v>
          </cell>
          <cell r="CQ287">
            <v>94419650</v>
          </cell>
        </row>
        <row r="288">
          <cell r="E288">
            <v>24371080</v>
          </cell>
          <cell r="CQ288">
            <v>32821209</v>
          </cell>
        </row>
        <row r="291">
          <cell r="E291">
            <v>0</v>
          </cell>
          <cell r="BS291">
            <v>0</v>
          </cell>
        </row>
        <row r="292">
          <cell r="E292">
            <v>0</v>
          </cell>
          <cell r="BS292">
            <v>0</v>
          </cell>
        </row>
        <row r="293">
          <cell r="E293">
            <v>0</v>
          </cell>
          <cell r="BS293">
            <v>0</v>
          </cell>
        </row>
        <row r="294">
          <cell r="E294">
            <v>0</v>
          </cell>
          <cell r="BS294">
            <v>0</v>
          </cell>
        </row>
        <row r="295">
          <cell r="E295">
            <v>0</v>
          </cell>
          <cell r="BS295">
            <v>0</v>
          </cell>
        </row>
        <row r="296">
          <cell r="E296">
            <v>0</v>
          </cell>
          <cell r="BS296">
            <v>0</v>
          </cell>
        </row>
        <row r="297">
          <cell r="E297">
            <v>0</v>
          </cell>
          <cell r="BS297">
            <v>0</v>
          </cell>
        </row>
        <row r="302">
          <cell r="E302">
            <v>0</v>
          </cell>
          <cell r="BS302">
            <v>0</v>
          </cell>
        </row>
        <row r="303">
          <cell r="E303">
            <v>1223158.4100000001</v>
          </cell>
          <cell r="CQ303">
            <v>1622629.02</v>
          </cell>
        </row>
        <row r="304">
          <cell r="CQ304">
            <v>378419.09</v>
          </cell>
        </row>
        <row r="305">
          <cell r="BS305">
            <v>0</v>
          </cell>
        </row>
        <row r="306">
          <cell r="CQ306">
            <v>7257735</v>
          </cell>
        </row>
        <row r="308">
          <cell r="E308">
            <v>1212</v>
          </cell>
          <cell r="CQ308">
            <v>827</v>
          </cell>
        </row>
        <row r="309">
          <cell r="E309">
            <v>13099929.329999998</v>
          </cell>
          <cell r="CQ309">
            <v>5779218</v>
          </cell>
        </row>
        <row r="310">
          <cell r="E310">
            <v>2419085.33</v>
          </cell>
          <cell r="CQ310">
            <v>3050352</v>
          </cell>
        </row>
        <row r="311">
          <cell r="E311">
            <v>0</v>
          </cell>
          <cell r="CQ311">
            <v>0</v>
          </cell>
        </row>
        <row r="312">
          <cell r="E312">
            <v>13503441.52</v>
          </cell>
          <cell r="CQ312">
            <v>14942077.539999999</v>
          </cell>
        </row>
        <row r="313">
          <cell r="E313">
            <v>1321174.67</v>
          </cell>
          <cell r="CQ313">
            <v>3051165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90"/>
  <sheetViews>
    <sheetView tabSelected="1" topLeftCell="E71" workbookViewId="0">
      <selection activeCell="K71" sqref="K1:AJ1048576"/>
    </sheetView>
  </sheetViews>
  <sheetFormatPr baseColWidth="10" defaultRowHeight="12.75" x14ac:dyDescent="0.2"/>
  <cols>
    <col min="1" max="1" width="2.7109375" style="1" customWidth="1"/>
    <col min="2" max="2" width="11.42578125" style="1"/>
    <col min="3" max="3" width="2" style="1" customWidth="1"/>
    <col min="4" max="4" width="47.85546875" style="1" customWidth="1"/>
    <col min="5" max="5" width="16.28515625" style="1" customWidth="1"/>
    <col min="6" max="6" width="16.7109375" style="1" customWidth="1"/>
    <col min="7" max="7" width="19" style="1" customWidth="1"/>
    <col min="8" max="8" width="15.7109375" style="1" customWidth="1"/>
    <col min="9" max="9" width="17.28515625" style="1" customWidth="1"/>
    <col min="10" max="10" width="17.42578125" style="1" customWidth="1"/>
    <col min="11" max="16384" width="11.42578125" style="1"/>
  </cols>
  <sheetData>
    <row r="1" spans="2:10" ht="13.5" thickBot="1" x14ac:dyDescent="0.25"/>
    <row r="2" spans="2:10" x14ac:dyDescent="0.2">
      <c r="B2" s="24" t="s">
        <v>0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1</v>
      </c>
      <c r="C3" s="28"/>
      <c r="D3" s="28"/>
      <c r="E3" s="28"/>
      <c r="F3" s="28"/>
      <c r="G3" s="28"/>
      <c r="H3" s="28"/>
      <c r="I3" s="28"/>
      <c r="J3" s="29"/>
    </row>
    <row r="4" spans="2:10" x14ac:dyDescent="0.2">
      <c r="B4" s="27" t="s">
        <v>2</v>
      </c>
      <c r="C4" s="28"/>
      <c r="D4" s="28"/>
      <c r="E4" s="28"/>
      <c r="F4" s="28"/>
      <c r="G4" s="28"/>
      <c r="H4" s="28"/>
      <c r="I4" s="28"/>
      <c r="J4" s="29"/>
    </row>
    <row r="5" spans="2:10" ht="13.5" thickBot="1" x14ac:dyDescent="0.25">
      <c r="B5" s="30" t="s">
        <v>3</v>
      </c>
      <c r="C5" s="31"/>
      <c r="D5" s="31"/>
      <c r="E5" s="31"/>
      <c r="F5" s="31"/>
      <c r="G5" s="31"/>
      <c r="H5" s="31"/>
      <c r="I5" s="31"/>
      <c r="J5" s="32"/>
    </row>
    <row r="6" spans="2:10" ht="13.5" thickBot="1" x14ac:dyDescent="0.25">
      <c r="B6" s="24"/>
      <c r="C6" s="25"/>
      <c r="D6" s="26"/>
      <c r="E6" s="33" t="s">
        <v>4</v>
      </c>
      <c r="F6" s="34"/>
      <c r="G6" s="34"/>
      <c r="H6" s="34"/>
      <c r="I6" s="35"/>
      <c r="J6" s="36" t="s">
        <v>5</v>
      </c>
    </row>
    <row r="7" spans="2:10" x14ac:dyDescent="0.2">
      <c r="B7" s="27" t="s">
        <v>6</v>
      </c>
      <c r="C7" s="28"/>
      <c r="D7" s="29"/>
      <c r="E7" s="36" t="s">
        <v>7</v>
      </c>
      <c r="F7" s="39" t="s">
        <v>8</v>
      </c>
      <c r="G7" s="36" t="s">
        <v>9</v>
      </c>
      <c r="H7" s="36" t="s">
        <v>10</v>
      </c>
      <c r="I7" s="36" t="s">
        <v>11</v>
      </c>
      <c r="J7" s="37"/>
    </row>
    <row r="8" spans="2:10" ht="13.5" thickBot="1" x14ac:dyDescent="0.25">
      <c r="B8" s="30"/>
      <c r="C8" s="31"/>
      <c r="D8" s="32"/>
      <c r="E8" s="38"/>
      <c r="F8" s="40"/>
      <c r="G8" s="38"/>
      <c r="H8" s="38"/>
      <c r="I8" s="38"/>
      <c r="J8" s="38"/>
    </row>
    <row r="9" spans="2:10" ht="6.75" customHeight="1" x14ac:dyDescent="0.2">
      <c r="B9" s="43"/>
      <c r="C9" s="44"/>
      <c r="D9" s="45"/>
      <c r="E9" s="2"/>
      <c r="F9" s="2"/>
      <c r="G9" s="2"/>
      <c r="H9" s="2"/>
      <c r="I9" s="2"/>
      <c r="J9" s="2"/>
    </row>
    <row r="10" spans="2:10" x14ac:dyDescent="0.2">
      <c r="B10" s="46" t="s">
        <v>12</v>
      </c>
      <c r="C10" s="47"/>
      <c r="D10" s="48"/>
      <c r="E10" s="2"/>
      <c r="F10" s="2"/>
      <c r="G10" s="2"/>
      <c r="H10" s="2"/>
      <c r="I10" s="2"/>
      <c r="J10" s="2"/>
    </row>
    <row r="11" spans="2:10" ht="10.5" customHeight="1" x14ac:dyDescent="0.2">
      <c r="B11" s="3"/>
      <c r="C11" s="41" t="s">
        <v>13</v>
      </c>
      <c r="D11" s="42"/>
      <c r="E11" s="4">
        <f>+'[1]INGRESOS DEVENGADOS MENSUAL '!E38</f>
        <v>185435812.48000002</v>
      </c>
      <c r="F11" s="4">
        <f>+'[1]SABANA DE TRANSFERENCIAS'!H38+'[1]SABANA DE TRANSFERENCIAS'!N38+'[1]SABANA DE TRANSFERENCIAS'!X38+'[1]SABANA DE TRANSFERENCIAS'!AF38</f>
        <v>31826922.329999998</v>
      </c>
      <c r="G11" s="4">
        <f t="shared" ref="G11:G16" si="0">+E11+F11</f>
        <v>217262734.81</v>
      </c>
      <c r="H11" s="5">
        <f>+'[1]INGRESOS DEVENGADOS MENSUAL '!CQ38</f>
        <v>239892316.67000002</v>
      </c>
      <c r="I11" s="4">
        <f>+'[1]INGRESOS DEVENGADOS MENSUAL '!CQ38</f>
        <v>239892316.67000002</v>
      </c>
      <c r="J11" s="4">
        <f t="shared" ref="J11:J16" si="1">+I11-E11</f>
        <v>54456504.189999998</v>
      </c>
    </row>
    <row r="12" spans="2:10" ht="10.5" customHeight="1" x14ac:dyDescent="0.2">
      <c r="B12" s="3"/>
      <c r="C12" s="41" t="s">
        <v>14</v>
      </c>
      <c r="D12" s="42"/>
      <c r="E12" s="4">
        <f>+'[1]INGRESOS DEVENGADOS MENSUAL '!E42</f>
        <v>3269918.55</v>
      </c>
      <c r="F12" s="4">
        <f>+'[1]SABANA DE TRANSFERENCIAS'!H42+'[1]SABANA DE TRANSFERENCIAS'!N42+'[1]SABANA DE TRANSFERENCIAS'!X42+'[1]SABANA DE TRANSFERENCIAS'!AF42</f>
        <v>236491.9</v>
      </c>
      <c r="G12" s="4">
        <f t="shared" si="0"/>
        <v>3506410.4499999997</v>
      </c>
      <c r="H12" s="5">
        <f>+'[1]INGRESOS DEVENGADOS MENSUAL '!CQ42</f>
        <v>3794962.6999999997</v>
      </c>
      <c r="I12" s="4">
        <f>+'[1]INGRESOS DEVENGADOS MENSUAL '!CQ42</f>
        <v>3794962.6999999997</v>
      </c>
      <c r="J12" s="4">
        <f t="shared" si="1"/>
        <v>525044.14999999991</v>
      </c>
    </row>
    <row r="13" spans="2:10" ht="10.5" customHeight="1" x14ac:dyDescent="0.2">
      <c r="B13" s="3"/>
      <c r="C13" s="41" t="s">
        <v>15</v>
      </c>
      <c r="D13" s="42"/>
      <c r="E13" s="4">
        <f>+'[1]INGRESOS DEVENGADOS MENSUAL '!E50</f>
        <v>1692934.6400000006</v>
      </c>
      <c r="F13" s="4">
        <f>+'[1]SABANA DE TRANSFERENCIAS'!H50+'[1]SABANA DE TRANSFERENCIAS'!N50+'[1]SABANA DE TRANSFERENCIAS'!X50+'[1]SABANA DE TRANSFERENCIAS'!AF50</f>
        <v>0</v>
      </c>
      <c r="G13" s="4">
        <f t="shared" si="0"/>
        <v>1692934.6400000006</v>
      </c>
      <c r="H13" s="5">
        <f>+'[1]INGRESOS DEVENGADOS MENSUAL '!CQ50</f>
        <v>2294132.4200000004</v>
      </c>
      <c r="I13" s="4">
        <f>+'[1]INGRESOS DEVENGADOS MENSUAL '!CQ50</f>
        <v>2294132.4200000004</v>
      </c>
      <c r="J13" s="4">
        <f t="shared" si="1"/>
        <v>601197.7799999998</v>
      </c>
    </row>
    <row r="14" spans="2:10" ht="10.5" customHeight="1" x14ac:dyDescent="0.2">
      <c r="B14" s="3"/>
      <c r="C14" s="41" t="s">
        <v>16</v>
      </c>
      <c r="D14" s="42"/>
      <c r="E14" s="4">
        <f>+'[1]INGRESOS DEVENGADOS MENSUAL '!E197</f>
        <v>127331184.58000001</v>
      </c>
      <c r="F14" s="4">
        <f>+'[1]SABANA DE TRANSFERENCIAS'!H190+'[1]SABANA DE TRANSFERENCIAS'!N190+'[1]SABANA DE TRANSFERENCIAS'!X190+'[1]SABANA DE TRANSFERENCIAS'!AF190</f>
        <v>483522.94</v>
      </c>
      <c r="G14" s="4">
        <f t="shared" si="0"/>
        <v>127814707.52000001</v>
      </c>
      <c r="H14" s="5">
        <f>+'[1]INGRESOS DEVENGADOS MENSUAL '!CQ197</f>
        <v>138335082.81000003</v>
      </c>
      <c r="I14" s="4">
        <f>+'[1]INGRESOS DEVENGADOS MENSUAL '!CQ197</f>
        <v>138335082.81000003</v>
      </c>
      <c r="J14" s="4">
        <f t="shared" si="1"/>
        <v>11003898.230000019</v>
      </c>
    </row>
    <row r="15" spans="2:10" ht="10.5" customHeight="1" x14ac:dyDescent="0.2">
      <c r="B15" s="3"/>
      <c r="C15" s="41" t="s">
        <v>17</v>
      </c>
      <c r="D15" s="42"/>
      <c r="E15" s="4">
        <f>+'[1]INGRESOS DEVENGADOS MENSUAL '!E214</f>
        <v>6894175.4700000007</v>
      </c>
      <c r="F15" s="4">
        <f>+'[1]SABANA DE TRANSFERENCIAS'!H205+'[1]SABANA DE TRANSFERENCIAS'!N205+'[1]SABANA DE TRANSFERENCIAS'!X205+'[1]SABANA DE TRANSFERENCIAS'!AF205</f>
        <v>10197132.939999999</v>
      </c>
      <c r="G15" s="4">
        <f t="shared" si="0"/>
        <v>17091308.41</v>
      </c>
      <c r="H15" s="5">
        <f>+'[1]INGRESOS DEVENGADOS MENSUAL '!CQ214</f>
        <v>23684316.690000001</v>
      </c>
      <c r="I15" s="4">
        <f>+'[1]INGRESOS DEVENGADOS MENSUAL '!CQ214</f>
        <v>23684316.690000001</v>
      </c>
      <c r="J15" s="4">
        <f t="shared" si="1"/>
        <v>16790141.219999999</v>
      </c>
    </row>
    <row r="16" spans="2:10" ht="10.5" customHeight="1" x14ac:dyDescent="0.2">
      <c r="B16" s="3"/>
      <c r="C16" s="41" t="s">
        <v>18</v>
      </c>
      <c r="D16" s="42"/>
      <c r="E16" s="4">
        <f>+'[1]INGRESOS DEVENGADOS MENSUAL '!E265</f>
        <v>13040696.080000002</v>
      </c>
      <c r="F16" s="4">
        <f>+'[1]SABANA DE TRANSFERENCIAS'!H255+'[1]SABANA DE TRANSFERENCIAS'!N255+'[1]SABANA DE TRANSFERENCIAS'!X255+'[1]SABANA DE TRANSFERENCIAS'!AF255</f>
        <v>6423289.4199999999</v>
      </c>
      <c r="G16" s="4">
        <f t="shared" si="0"/>
        <v>19463985.5</v>
      </c>
      <c r="H16" s="4">
        <f>+'[1]INGRESOS DEVENGADOS MENSUAL '!CQ265</f>
        <v>23873572.640000004</v>
      </c>
      <c r="I16" s="4">
        <f>+'[1]INGRESOS DEVENGADOS MENSUAL '!CQ265</f>
        <v>23873572.640000004</v>
      </c>
      <c r="J16" s="4">
        <f t="shared" si="1"/>
        <v>10832876.560000002</v>
      </c>
    </row>
    <row r="17" spans="2:10" ht="10.5" customHeight="1" x14ac:dyDescent="0.2">
      <c r="B17" s="3"/>
      <c r="C17" s="41" t="s">
        <v>19</v>
      </c>
      <c r="D17" s="42"/>
      <c r="E17" s="4"/>
      <c r="F17" s="4"/>
      <c r="G17" s="4"/>
      <c r="H17" s="4"/>
      <c r="I17" s="4"/>
      <c r="J17" s="4"/>
    </row>
    <row r="18" spans="2:10" ht="10.5" customHeight="1" x14ac:dyDescent="0.2">
      <c r="B18" s="3"/>
      <c r="C18" s="41" t="s">
        <v>20</v>
      </c>
      <c r="D18" s="42"/>
      <c r="E18" s="6">
        <f t="shared" ref="E18:I18" si="2">SUM(E19:E29)</f>
        <v>214166508.09999999</v>
      </c>
      <c r="F18" s="6">
        <f>SUM(F19:F29)</f>
        <v>58454155.82</v>
      </c>
      <c r="G18" s="6">
        <f>SUM(G19:G29)</f>
        <v>272620663.92000002</v>
      </c>
      <c r="H18" s="6">
        <f t="shared" si="2"/>
        <v>299333977</v>
      </c>
      <c r="I18" s="6">
        <f t="shared" si="2"/>
        <v>299333977</v>
      </c>
      <c r="J18" s="4">
        <f>SUM(J19:J29)</f>
        <v>85167468.900000006</v>
      </c>
    </row>
    <row r="19" spans="2:10" ht="10.5" customHeight="1" x14ac:dyDescent="0.2">
      <c r="B19" s="3"/>
      <c r="C19" s="7"/>
      <c r="D19" s="8" t="s">
        <v>21</v>
      </c>
      <c r="E19" s="4">
        <f>+'[1]INGRESOS DEVENGADOS MENSUAL '!E268+'[1]INGRESOS DEVENGADOS MENSUAL '!E275+'[1]INGRESOS DEVENGADOS MENSUAL '!E276+'[1]INGRESOS DEVENGADOS MENSUAL '!E277</f>
        <v>151288629.44</v>
      </c>
      <c r="F19" s="4">
        <f>+'[1]SABANA DE TRANSFERENCIAS'!H258+'[1]SABANA DE TRANSFERENCIAS'!H266+'[1]SABANA DE TRANSFERENCIAS'!H267+'[1]SABANA DE TRANSFERENCIAS'!N258+'[1]SABANA DE TRANSFERENCIAS'!N266+'[1]SABANA DE TRANSFERENCIAS'!N267+'[1]SABANA DE TRANSFERENCIAS'!X258+'[1]SABANA DE TRANSFERENCIAS'!X266+'[1]SABANA DE TRANSFERENCIAS'!X267+'[1]SABANA DE TRANSFERENCIAS'!AF258+'[1]SABANA DE TRANSFERENCIAS'!AF266+'[1]SABANA DE TRANSFERENCIAS'!AF267</f>
        <v>30000000</v>
      </c>
      <c r="G19" s="4">
        <f>+E19+F19</f>
        <v>181288629.44</v>
      </c>
      <c r="H19" s="9">
        <f>+'[1]INGRESOS DEVENGADOS MENSUAL '!CQ268+'[1]INGRESOS DEVENGADOS MENSUAL '!CQ275+'[1]INGRESOS DEVENGADOS MENSUAL '!CQ276+'[1]INGRESOS DEVENGADOS MENSUAL '!CQ277</f>
        <v>202279662</v>
      </c>
      <c r="I19" s="9">
        <f>+'[1]INGRESOS DEVENGADOS MENSUAL '!CQ268+'[1]INGRESOS DEVENGADOS MENSUAL '!CQ275+'[1]INGRESOS DEVENGADOS MENSUAL '!CQ276+'[1]INGRESOS DEVENGADOS MENSUAL '!CQ277</f>
        <v>202279662</v>
      </c>
      <c r="J19" s="4">
        <f>+I19-E19</f>
        <v>50991032.560000002</v>
      </c>
    </row>
    <row r="20" spans="2:10" ht="10.5" customHeight="1" x14ac:dyDescent="0.2">
      <c r="B20" s="3"/>
      <c r="C20" s="7"/>
      <c r="D20" s="8" t="s">
        <v>22</v>
      </c>
      <c r="E20" s="4">
        <f>+'[1]INGRESOS DEVENGADOS MENSUAL '!E269</f>
        <v>26751693.329999998</v>
      </c>
      <c r="F20" s="4">
        <f>+'[1]SABANA DE TRANSFERENCIAS'!H259+'[1]SABANA DE TRANSFERENCIAS'!N259+'[1]SABANA DE TRANSFERENCIAS'!X259</f>
        <v>6000000</v>
      </c>
      <c r="G20" s="4">
        <f>+E20+F20</f>
        <v>32751693.329999998</v>
      </c>
      <c r="H20" s="4">
        <f>+'[1]INGRESOS DEVENGADOS MENSUAL '!CQ269</f>
        <v>30799387</v>
      </c>
      <c r="I20" s="4">
        <f>+'[1]INGRESOS DEVENGADOS MENSUAL '!CQ269</f>
        <v>30799387</v>
      </c>
      <c r="J20" s="4">
        <f>+I20-E20</f>
        <v>4047693.6700000018</v>
      </c>
    </row>
    <row r="21" spans="2:10" ht="10.5" customHeight="1" x14ac:dyDescent="0.2">
      <c r="B21" s="3"/>
      <c r="C21" s="7"/>
      <c r="D21" s="8" t="s">
        <v>23</v>
      </c>
      <c r="E21" s="4">
        <f>+'[1]INGRESOS DEVENGADOS MENSUAL '!E270</f>
        <v>10363364.000000002</v>
      </c>
      <c r="F21" s="4">
        <f>+'[1]SABANA DE TRANSFERENCIAS'!H260+'[1]SABANA DE TRANSFERENCIAS'!N260+'[1]SABANA DE TRANSFERENCIAS'!X260+'[1]SABANA DE TRANSFERENCIAS'!AF260</f>
        <v>0</v>
      </c>
      <c r="G21" s="4">
        <f>+E21+F21</f>
        <v>10363364.000000002</v>
      </c>
      <c r="H21" s="4">
        <f>+'[1]INGRESOS DEVENGADOS MENSUAL '!CQ270</f>
        <v>10533730</v>
      </c>
      <c r="I21" s="4">
        <f>+'[1]INGRESOS DEVENGADOS MENSUAL '!CQ270</f>
        <v>10533730</v>
      </c>
      <c r="J21" s="4">
        <f>+I21-E21</f>
        <v>170365.99999999814</v>
      </c>
    </row>
    <row r="22" spans="2:10" ht="10.5" customHeight="1" x14ac:dyDescent="0.2">
      <c r="B22" s="3"/>
      <c r="C22" s="7"/>
      <c r="D22" s="8" t="s">
        <v>24</v>
      </c>
      <c r="E22" s="4">
        <v>0</v>
      </c>
      <c r="F22" s="4">
        <v>0</v>
      </c>
      <c r="G22" s="4">
        <f t="shared" ref="G22:G29" si="3">+E22-F22</f>
        <v>0</v>
      </c>
      <c r="H22" s="4">
        <v>0</v>
      </c>
      <c r="I22" s="4">
        <v>0</v>
      </c>
      <c r="J22" s="4">
        <f>+I22-E22</f>
        <v>0</v>
      </c>
    </row>
    <row r="23" spans="2:10" ht="10.5" customHeight="1" x14ac:dyDescent="0.2">
      <c r="B23" s="3"/>
      <c r="C23" s="7"/>
      <c r="D23" s="8" t="s">
        <v>25</v>
      </c>
      <c r="E23" s="4">
        <v>0</v>
      </c>
      <c r="F23" s="4">
        <v>0</v>
      </c>
      <c r="G23" s="4">
        <f t="shared" si="3"/>
        <v>0</v>
      </c>
      <c r="H23" s="4">
        <v>0</v>
      </c>
      <c r="I23" s="4">
        <v>0</v>
      </c>
      <c r="J23" s="4">
        <f>+I23-E23</f>
        <v>0</v>
      </c>
    </row>
    <row r="24" spans="2:10" ht="10.5" customHeight="1" x14ac:dyDescent="0.2">
      <c r="B24" s="3"/>
      <c r="C24" s="7"/>
      <c r="D24" s="8" t="s">
        <v>26</v>
      </c>
      <c r="E24" s="4">
        <f>+'[1]INGRESOS DEVENGADOS MENSUAL '!E271</f>
        <v>7026773.3300000001</v>
      </c>
      <c r="F24" s="4">
        <f>+'[1]SABANA DE TRANSFERENCIAS'!H261+'[1]SABANA DE TRANSFERENCIAS'!N261+'[1]SABANA DE TRANSFERENCIAS'!X261+'[1]SABANA DE TRANSFERENCIAS'!AF261</f>
        <v>1000000</v>
      </c>
      <c r="G24" s="10">
        <f>+E24+F24</f>
        <v>8026773.3300000001</v>
      </c>
      <c r="H24" s="10">
        <f>+'[1]INGRESOS DEVENGADOS MENSUAL '!CQ271</f>
        <v>7881516</v>
      </c>
      <c r="I24" s="4">
        <f>+'[1]INGRESOS DEVENGADOS MENSUAL '!CQ271</f>
        <v>7881516</v>
      </c>
      <c r="J24" s="4">
        <f t="shared" ref="J24:J29" si="4">+I24-E24</f>
        <v>854742.66999999993</v>
      </c>
    </row>
    <row r="25" spans="2:10" ht="10.5" customHeight="1" x14ac:dyDescent="0.2">
      <c r="B25" s="3"/>
      <c r="C25" s="7"/>
      <c r="D25" s="8" t="s">
        <v>27</v>
      </c>
      <c r="E25" s="4">
        <v>0</v>
      </c>
      <c r="F25" s="4">
        <v>0</v>
      </c>
      <c r="G25" s="10">
        <f t="shared" si="3"/>
        <v>0</v>
      </c>
      <c r="H25" s="10">
        <v>0</v>
      </c>
      <c r="I25" s="4">
        <v>0</v>
      </c>
      <c r="J25" s="4">
        <f t="shared" si="4"/>
        <v>0</v>
      </c>
    </row>
    <row r="26" spans="2:10" ht="10.5" customHeight="1" x14ac:dyDescent="0.2">
      <c r="B26" s="3"/>
      <c r="C26" s="7"/>
      <c r="D26" s="8" t="s">
        <v>28</v>
      </c>
      <c r="E26" s="4">
        <v>0</v>
      </c>
      <c r="F26" s="4">
        <v>0</v>
      </c>
      <c r="G26" s="4">
        <f t="shared" si="3"/>
        <v>0</v>
      </c>
      <c r="H26" s="4">
        <v>0</v>
      </c>
      <c r="I26" s="4">
        <v>0</v>
      </c>
      <c r="J26" s="4">
        <f t="shared" si="4"/>
        <v>0</v>
      </c>
    </row>
    <row r="27" spans="2:10" ht="10.5" customHeight="1" x14ac:dyDescent="0.2">
      <c r="B27" s="3"/>
      <c r="C27" s="7"/>
      <c r="D27" s="8" t="s">
        <v>29</v>
      </c>
      <c r="E27" s="4">
        <f>+'[1]INGRESOS DEVENGADOS MENSUAL '!E272</f>
        <v>8736048</v>
      </c>
      <c r="F27" s="4">
        <f>+'[1]SABANA DE TRANSFERENCIAS'!H262+'[1]SABANA DE TRANSFERENCIAS'!N262+'[1]SABANA DE TRANSFERENCIAS'!X262</f>
        <v>0</v>
      </c>
      <c r="G27" s="4">
        <f>+E27+F27</f>
        <v>8736048</v>
      </c>
      <c r="H27" s="4">
        <f>+'[1]INGRESOS DEVENGADOS MENSUAL '!CQ272</f>
        <v>10592492</v>
      </c>
      <c r="I27" s="4">
        <f>+'[1]INGRESOS DEVENGADOS MENSUAL '!CQ272</f>
        <v>10592492</v>
      </c>
      <c r="J27" s="4">
        <f t="shared" si="4"/>
        <v>1856444</v>
      </c>
    </row>
    <row r="28" spans="2:10" ht="10.5" customHeight="1" x14ac:dyDescent="0.2">
      <c r="B28" s="3"/>
      <c r="C28" s="7"/>
      <c r="D28" s="8" t="s">
        <v>30</v>
      </c>
      <c r="E28" s="4">
        <f>+'[1]INGRESOS DEVENGADOS MENSUAL '!E278</f>
        <v>9999999.9999999981</v>
      </c>
      <c r="F28" s="4">
        <f>+'[1]SABANA DE TRANSFERENCIAS'!H268+'[1]SABANA DE TRANSFERENCIAS'!N268+'[1]SABANA DE TRANSFERENCIAS'!H275+'[1]SABANA DE TRANSFERENCIAS'!N275+'[1]SABANA DE TRANSFERENCIAS'!X268+'[1]SABANA DE TRANSFERENCIAS'!X275+'[1]SABANA DE TRANSFERENCIAS'!AF268+'[1]SABANA DE TRANSFERENCIAS'!AF275</f>
        <v>21454155.82</v>
      </c>
      <c r="G28" s="4">
        <f>+E28+F28</f>
        <v>31454155.82</v>
      </c>
      <c r="H28" s="4">
        <f>+'[1]INGRESOS DEVENGADOS MENSUAL '!CQ278</f>
        <v>37247190</v>
      </c>
      <c r="I28" s="4">
        <f>+'[1]INGRESOS DEVENGADOS MENSUAL '!CQ278</f>
        <v>37247190</v>
      </c>
      <c r="J28" s="4">
        <f t="shared" si="4"/>
        <v>27247190</v>
      </c>
    </row>
    <row r="29" spans="2:10" ht="10.5" customHeight="1" x14ac:dyDescent="0.2">
      <c r="B29" s="3"/>
      <c r="C29" s="7"/>
      <c r="D29" s="8" t="s">
        <v>31</v>
      </c>
      <c r="E29" s="4">
        <v>0</v>
      </c>
      <c r="F29" s="4">
        <v>0</v>
      </c>
      <c r="G29" s="4">
        <f t="shared" si="3"/>
        <v>0</v>
      </c>
      <c r="H29" s="4"/>
      <c r="I29" s="4"/>
      <c r="J29" s="4">
        <f t="shared" si="4"/>
        <v>0</v>
      </c>
    </row>
    <row r="30" spans="2:10" ht="10.5" customHeight="1" x14ac:dyDescent="0.2">
      <c r="B30" s="3"/>
      <c r="C30" s="41" t="s">
        <v>32</v>
      </c>
      <c r="D30" s="42"/>
      <c r="E30" s="4">
        <f t="shared" ref="E30:I30" si="5">SUM(E31:E35)</f>
        <v>29023668.18</v>
      </c>
      <c r="F30" s="4">
        <f t="shared" si="5"/>
        <v>-4300100.9000000004</v>
      </c>
      <c r="G30" s="4">
        <f t="shared" si="5"/>
        <v>24723567.279999997</v>
      </c>
      <c r="H30" s="4">
        <f t="shared" si="5"/>
        <v>23772474.539999999</v>
      </c>
      <c r="I30" s="4">
        <f t="shared" si="5"/>
        <v>23772474.539999999</v>
      </c>
      <c r="J30" s="4">
        <f>SUM(J31:J35)</f>
        <v>-5251193.6399999987</v>
      </c>
    </row>
    <row r="31" spans="2:10" ht="10.5" customHeight="1" x14ac:dyDescent="0.2">
      <c r="B31" s="3"/>
      <c r="C31" s="7"/>
      <c r="D31" s="8" t="s">
        <v>33</v>
      </c>
      <c r="E31" s="4">
        <f>+'[1]INGRESOS DEVENGADOS MENSUAL '!E308</f>
        <v>1212</v>
      </c>
      <c r="F31" s="4">
        <f>+'[1]SABANA DE TRANSFERENCIAS'!H298+'[1]SABANA DE TRANSFERENCIAS'!N298+'[1]SABANA DE TRANSFERENCIAS'!X298+'[1]SABANA DE TRANSFERENCIAS'!AF298</f>
        <v>0</v>
      </c>
      <c r="G31" s="4">
        <f>+E31+F31</f>
        <v>1212</v>
      </c>
      <c r="H31" s="4">
        <f>+'[1]INGRESOS DEVENGADOS MENSUAL '!CQ308</f>
        <v>827</v>
      </c>
      <c r="I31" s="4">
        <f>+'[1]INGRESOS DEVENGADOS MENSUAL '!CQ308</f>
        <v>827</v>
      </c>
      <c r="J31" s="4">
        <f t="shared" ref="J31:J36" si="6">+I31-E31</f>
        <v>-385</v>
      </c>
    </row>
    <row r="32" spans="2:10" ht="10.5" customHeight="1" x14ac:dyDescent="0.2">
      <c r="B32" s="3"/>
      <c r="C32" s="7"/>
      <c r="D32" s="8" t="s">
        <v>34</v>
      </c>
      <c r="E32" s="4">
        <f>+'[1]INGRESOS DEVENGADOS MENSUAL '!E309</f>
        <v>13099929.329999998</v>
      </c>
      <c r="F32" s="4">
        <f>+'[1]SABANA DE TRANSFERENCIAS'!H299+'[1]SABANA DE TRANSFERENCIAS'!N299+'[1]SABANA DE TRANSFERENCIAS'!X299+'[1]SABANA DE TRANSFERENCIAS'!AF299</f>
        <v>-5800000</v>
      </c>
      <c r="G32" s="4">
        <f>+E32+F32</f>
        <v>7299929.3299999982</v>
      </c>
      <c r="H32" s="4">
        <f>+'[1]INGRESOS DEVENGADOS MENSUAL '!CQ309</f>
        <v>5779218</v>
      </c>
      <c r="I32" s="4">
        <f>+'[1]INGRESOS DEVENGADOS MENSUAL '!CQ309</f>
        <v>5779218</v>
      </c>
      <c r="J32" s="4">
        <f t="shared" si="6"/>
        <v>-7320711.3299999982</v>
      </c>
    </row>
    <row r="33" spans="2:10" ht="10.5" customHeight="1" x14ac:dyDescent="0.2">
      <c r="B33" s="3"/>
      <c r="C33" s="7"/>
      <c r="D33" s="8" t="s">
        <v>35</v>
      </c>
      <c r="E33" s="4">
        <f>+'[1]INGRESOS DEVENGADOS MENSUAL '!E310</f>
        <v>2419085.33</v>
      </c>
      <c r="F33" s="4">
        <f>+'[1]SABANA DE TRANSFERENCIAS'!H300+'[1]SABANA DE TRANSFERENCIAS'!N300+'[1]SABANA DE TRANSFERENCIAS'!X300</f>
        <v>0</v>
      </c>
      <c r="G33" s="4">
        <f>+E33+F33</f>
        <v>2419085.33</v>
      </c>
      <c r="H33" s="4">
        <f>+'[1]INGRESOS DEVENGADOS MENSUAL '!CQ310</f>
        <v>3050352</v>
      </c>
      <c r="I33" s="4">
        <f>+'[1]INGRESOS DEVENGADOS MENSUAL '!CQ310</f>
        <v>3050352</v>
      </c>
      <c r="J33" s="4">
        <f t="shared" si="6"/>
        <v>631266.66999999993</v>
      </c>
    </row>
    <row r="34" spans="2:10" ht="10.5" customHeight="1" x14ac:dyDescent="0.2">
      <c r="B34" s="3"/>
      <c r="C34" s="7"/>
      <c r="D34" s="8" t="s">
        <v>36</v>
      </c>
      <c r="E34" s="4">
        <v>0</v>
      </c>
      <c r="F34" s="4">
        <v>0</v>
      </c>
      <c r="G34" s="4">
        <f>+E34-F34</f>
        <v>0</v>
      </c>
      <c r="H34" s="4">
        <v>0</v>
      </c>
      <c r="I34" s="4">
        <v>0</v>
      </c>
      <c r="J34" s="4">
        <f t="shared" si="6"/>
        <v>0</v>
      </c>
    </row>
    <row r="35" spans="2:10" ht="10.5" customHeight="1" x14ac:dyDescent="0.2">
      <c r="B35" s="3"/>
      <c r="C35" s="7"/>
      <c r="D35" s="8" t="s">
        <v>37</v>
      </c>
      <c r="E35" s="4">
        <f>+'[1]INGRESOS DEVENGADOS MENSUAL '!E311+'[1]INGRESOS DEVENGADOS MENSUAL '!E312</f>
        <v>13503441.52</v>
      </c>
      <c r="F35" s="4">
        <f>+'[1]SABANA DE TRANSFERENCIAS'!H301+'[1]SABANA DE TRANSFERENCIAS'!H302+'[1]SABANA DE TRANSFERENCIAS'!N301+'[1]SABANA DE TRANSFERENCIAS'!N302+'[1]SABANA DE TRANSFERENCIAS'!X301+'[1]SABANA DE TRANSFERENCIAS'!X302+'[1]SABANA DE TRANSFERENCIAS'!X303</f>
        <v>1499899.1</v>
      </c>
      <c r="G35" s="4">
        <f>+E35+F35</f>
        <v>15003340.619999999</v>
      </c>
      <c r="H35" s="4">
        <f>+'[1]INGRESOS DEVENGADOS MENSUAL '!CQ311+'[1]INGRESOS DEVENGADOS MENSUAL '!CQ312</f>
        <v>14942077.539999999</v>
      </c>
      <c r="I35" s="4">
        <f>+'[1]INGRESOS DEVENGADOS MENSUAL '!CQ311+'[1]INGRESOS DEVENGADOS MENSUAL '!CQ312</f>
        <v>14942077.539999999</v>
      </c>
      <c r="J35" s="4">
        <f t="shared" si="6"/>
        <v>1438636.0199999996</v>
      </c>
    </row>
    <row r="36" spans="2:10" ht="10.5" customHeight="1" x14ac:dyDescent="0.2">
      <c r="B36" s="3"/>
      <c r="C36" s="41" t="s">
        <v>38</v>
      </c>
      <c r="D36" s="42"/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f t="shared" si="6"/>
        <v>0</v>
      </c>
    </row>
    <row r="37" spans="2:10" ht="10.5" customHeight="1" x14ac:dyDescent="0.2">
      <c r="B37" s="3"/>
      <c r="C37" s="41" t="s">
        <v>39</v>
      </c>
      <c r="D37" s="42"/>
      <c r="E37" s="4">
        <f>SUM(E38)</f>
        <v>1223158.4100000001</v>
      </c>
      <c r="F37" s="4">
        <f>SUM(F38)</f>
        <v>6798419.0899999999</v>
      </c>
      <c r="G37" s="4">
        <f>SUM(G38)</f>
        <v>8021577.5</v>
      </c>
      <c r="H37" s="4">
        <f>SUM(H38)</f>
        <v>2001048.11</v>
      </c>
      <c r="I37" s="4">
        <f>SUM(I38)</f>
        <v>2001048.11</v>
      </c>
      <c r="J37" s="4">
        <f>+J38</f>
        <v>777889.7</v>
      </c>
    </row>
    <row r="38" spans="2:10" ht="10.5" customHeight="1" x14ac:dyDescent="0.2">
      <c r="B38" s="3"/>
      <c r="C38" s="7"/>
      <c r="D38" s="8" t="s">
        <v>40</v>
      </c>
      <c r="E38" s="4">
        <f>+'[1]INGRESOS DEVENGADOS MENSUAL '!E303</f>
        <v>1223158.4100000001</v>
      </c>
      <c r="F38" s="4">
        <f>+'[1]SABANA DE TRANSFERENCIAS'!H293+'[1]SABANA DE TRANSFERENCIAS'!N293+'[1]SABANA DE TRANSFERENCIAS'!H294+'[1]SABANA DE TRANSFERENCIAS'!N294+'[1]SABANA DE TRANSFERENCIAS'!X293+'[1]SABANA DE TRANSFERENCIAS'!X294+'[1]SABANA DE TRANSFERENCIAS'!X296</f>
        <v>6798419.0899999999</v>
      </c>
      <c r="G38" s="4">
        <f>+E38+F38</f>
        <v>8021577.5</v>
      </c>
      <c r="H38" s="4">
        <f>+'[1]INGRESOS DEVENGADOS MENSUAL '!CQ303+'[1]INGRESOS DEVENGADOS MENSUAL '!CQ304</f>
        <v>2001048.11</v>
      </c>
      <c r="I38" s="4">
        <f>+H38</f>
        <v>2001048.11</v>
      </c>
      <c r="J38" s="4">
        <f>+I38-E38</f>
        <v>777889.7</v>
      </c>
    </row>
    <row r="39" spans="2:10" ht="10.5" customHeight="1" x14ac:dyDescent="0.2">
      <c r="B39" s="3"/>
      <c r="C39" s="41" t="s">
        <v>41</v>
      </c>
      <c r="D39" s="42"/>
      <c r="E39" s="4">
        <f t="shared" ref="E39:I39" si="7">SUM(E40:E41)</f>
        <v>14447508</v>
      </c>
      <c r="F39" s="4">
        <f t="shared" si="7"/>
        <v>9644804.3100000005</v>
      </c>
      <c r="G39" s="4">
        <f t="shared" si="7"/>
        <v>24092312.310000002</v>
      </c>
      <c r="H39" s="4">
        <f t="shared" si="7"/>
        <v>29056336</v>
      </c>
      <c r="I39" s="4">
        <f t="shared" si="7"/>
        <v>29056336</v>
      </c>
      <c r="J39" s="4">
        <f>SUM(J40:J41)</f>
        <v>14608828</v>
      </c>
    </row>
    <row r="40" spans="2:10" ht="10.5" customHeight="1" x14ac:dyDescent="0.2">
      <c r="B40" s="3"/>
      <c r="C40" s="7"/>
      <c r="D40" s="8" t="s">
        <v>42</v>
      </c>
      <c r="E40" s="4">
        <f>+'[1]INGRESOS DEVENGADOS MENSUAL '!E279+'[1]INGRESOS DEVENGADOS MENSUAL '!E280+'[1]INGRESOS DEVENGADOS MENSUAL '!E281+'[1]INGRESOS DEVENGADOS MENSUAL '!E282+'[1]INGRESOS DEVENGADOS MENSUAL '!E283+'[1]INGRESOS DEVENGADOS MENSUAL '!E284+'[1]INGRESOS DEVENGADOS MENSUAL '!E313</f>
        <v>14447508</v>
      </c>
      <c r="F40" s="4">
        <f>+'[1]SABANA DE TRANSFERENCIAS'!H269+'[1]SABANA DE TRANSFERENCIAS'!H270+'[1]SABANA DE TRANSFERENCIAS'!H271+'[1]SABANA DE TRANSFERENCIAS'!H272+'[1]SABANA DE TRANSFERENCIAS'!H273+'[1]SABANA DE TRANSFERENCIAS'!H274+'[1]SABANA DE TRANSFERENCIAS'!N269+'[1]SABANA DE TRANSFERENCIAS'!N270+'[1]SABANA DE TRANSFERENCIAS'!N271+'[1]SABANA DE TRANSFERENCIAS'!N272+'[1]SABANA DE TRANSFERENCIAS'!N273+'[1]SABANA DE TRANSFERENCIAS'!N274+'[1]SABANA DE TRANSFERENCIAS'!X269+'[1]SABANA DE TRANSFERENCIAS'!X270+'[1]SABANA DE TRANSFERENCIAS'!X271+'[1]SABANA DE TRANSFERENCIAS'!X272+'[1]SABANA DE TRANSFERENCIAS'!X273+'[1]SABANA DE TRANSFERENCIAS'!X274</f>
        <v>9644804.3100000005</v>
      </c>
      <c r="G40" s="4">
        <f>+E40+F40</f>
        <v>24092312.310000002</v>
      </c>
      <c r="H40" s="4">
        <f>+'[1]INGRESOS DEVENGADOS MENSUAL '!CQ279+'[1]INGRESOS DEVENGADOS MENSUAL '!CQ280+'[1]INGRESOS DEVENGADOS MENSUAL '!CQ281+'[1]INGRESOS DEVENGADOS MENSUAL '!CQ282+'[1]INGRESOS DEVENGADOS MENSUAL '!CQ283+'[1]INGRESOS DEVENGADOS MENSUAL '!CQ284+'[1]INGRESOS DEVENGADOS MENSUAL '!CQ313</f>
        <v>29056336</v>
      </c>
      <c r="I40" s="4">
        <f>+H40</f>
        <v>29056336</v>
      </c>
      <c r="J40" s="4">
        <f>+I40-E40</f>
        <v>14608828</v>
      </c>
    </row>
    <row r="41" spans="2:10" ht="10.5" customHeight="1" x14ac:dyDescent="0.2">
      <c r="B41" s="3"/>
      <c r="C41" s="7"/>
      <c r="D41" s="8" t="s">
        <v>43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f>+I41-E41</f>
        <v>0</v>
      </c>
    </row>
    <row r="42" spans="2:10" ht="10.5" customHeight="1" x14ac:dyDescent="0.2">
      <c r="B42" s="11"/>
      <c r="C42" s="12"/>
      <c r="D42" s="13"/>
      <c r="E42" s="4"/>
      <c r="F42" s="4"/>
      <c r="G42" s="4"/>
      <c r="H42" s="4"/>
      <c r="I42" s="4"/>
      <c r="J42" s="4"/>
    </row>
    <row r="43" spans="2:10" ht="10.5" customHeight="1" x14ac:dyDescent="0.2">
      <c r="B43" s="46" t="s">
        <v>44</v>
      </c>
      <c r="C43" s="47"/>
      <c r="D43" s="49"/>
      <c r="E43" s="14">
        <f t="shared" ref="E43:J43" si="8">+E11+E12+E13+E14+E15+E16+E17+E18+E30+E36+E37+E39</f>
        <v>596525564.48999989</v>
      </c>
      <c r="F43" s="14">
        <f>+F11+F12+F13+F14+F15+F16+F17+F18+F30+F36+F37+F39</f>
        <v>119764637.84999999</v>
      </c>
      <c r="G43" s="14">
        <f t="shared" si="8"/>
        <v>716290202.33999991</v>
      </c>
      <c r="H43" s="14">
        <f t="shared" si="8"/>
        <v>786038219.58000004</v>
      </c>
      <c r="I43" s="14">
        <f t="shared" si="8"/>
        <v>786038219.58000004</v>
      </c>
      <c r="J43" s="14">
        <f t="shared" si="8"/>
        <v>189512655.09000003</v>
      </c>
    </row>
    <row r="44" spans="2:10" ht="10.5" customHeight="1" x14ac:dyDescent="0.2">
      <c r="B44" s="46" t="s">
        <v>45</v>
      </c>
      <c r="C44" s="47"/>
      <c r="D44" s="49"/>
      <c r="E44" s="15"/>
      <c r="F44" s="15"/>
      <c r="G44" s="15"/>
      <c r="H44" s="15"/>
      <c r="I44" s="16"/>
      <c r="J44" s="16"/>
    </row>
    <row r="45" spans="2:10" ht="10.5" customHeight="1" x14ac:dyDescent="0.2">
      <c r="B45" s="11"/>
      <c r="C45" s="12"/>
      <c r="D45" s="13"/>
      <c r="E45" s="4"/>
      <c r="F45" s="4"/>
      <c r="G45" s="4"/>
      <c r="H45" s="4"/>
      <c r="I45" s="4"/>
      <c r="J45" s="4"/>
    </row>
    <row r="46" spans="2:10" ht="10.5" customHeight="1" x14ac:dyDescent="0.2">
      <c r="B46" s="46" t="s">
        <v>46</v>
      </c>
      <c r="C46" s="47"/>
      <c r="D46" s="49"/>
      <c r="E46" s="4"/>
      <c r="F46" s="4"/>
      <c r="G46" s="4"/>
      <c r="H46" s="4"/>
      <c r="I46" s="4"/>
      <c r="J46" s="4"/>
    </row>
    <row r="47" spans="2:10" ht="10.5" customHeight="1" x14ac:dyDescent="0.2">
      <c r="B47" s="3"/>
      <c r="C47" s="41" t="s">
        <v>47</v>
      </c>
      <c r="D47" s="42"/>
      <c r="E47" s="4">
        <f>SUM(E48:E55)</f>
        <v>107871568</v>
      </c>
      <c r="F47" s="4">
        <f>SUM(F48:F55)</f>
        <v>18457420</v>
      </c>
      <c r="G47" s="4">
        <f>SUM(G48:G55)</f>
        <v>126328988</v>
      </c>
      <c r="H47" s="4">
        <f>SUM(H48:H55)</f>
        <v>127240859</v>
      </c>
      <c r="I47" s="4">
        <f>SUM(I48:I55)</f>
        <v>127240859</v>
      </c>
      <c r="J47" s="4">
        <f>+J50+J51</f>
        <v>19369291</v>
      </c>
    </row>
    <row r="48" spans="2:10" ht="10.5" customHeight="1" x14ac:dyDescent="0.2">
      <c r="B48" s="3"/>
      <c r="C48" s="7"/>
      <c r="D48" s="8" t="s">
        <v>48</v>
      </c>
      <c r="E48" s="4"/>
      <c r="F48" s="4"/>
      <c r="G48" s="4"/>
      <c r="H48" s="4"/>
      <c r="I48" s="4"/>
      <c r="J48" s="4"/>
    </row>
    <row r="49" spans="2:10" ht="10.5" customHeight="1" x14ac:dyDescent="0.2">
      <c r="B49" s="3"/>
      <c r="C49" s="7"/>
      <c r="D49" s="8" t="s">
        <v>49</v>
      </c>
      <c r="E49" s="4"/>
      <c r="F49" s="4"/>
      <c r="G49" s="4"/>
      <c r="H49" s="4"/>
      <c r="I49" s="4"/>
      <c r="J49" s="4"/>
    </row>
    <row r="50" spans="2:10" ht="10.5" customHeight="1" x14ac:dyDescent="0.2">
      <c r="B50" s="3"/>
      <c r="C50" s="7"/>
      <c r="D50" s="8" t="s">
        <v>50</v>
      </c>
      <c r="E50" s="4">
        <f>+'[1]INGRESOS DEVENGADOS MENSUAL '!E288</f>
        <v>24371080</v>
      </c>
      <c r="F50" s="4">
        <f>+'[1]SABANA DE TRANSFERENCIAS'!H278+'[1]SABANA DE TRANSFERENCIAS'!N278+'[1]SABANA DE TRANSFERENCIAS'!X278</f>
        <v>8450129</v>
      </c>
      <c r="G50" s="4">
        <f>+E50+F50</f>
        <v>32821209</v>
      </c>
      <c r="H50" s="4">
        <f>+'[1]INGRESOS DEVENGADOS MENSUAL '!CQ288</f>
        <v>32821209</v>
      </c>
      <c r="I50" s="4">
        <f>+'[1]INGRESOS DEVENGADOS MENSUAL '!CQ288</f>
        <v>32821209</v>
      </c>
      <c r="J50" s="4">
        <f>+I50-E50</f>
        <v>8450129</v>
      </c>
    </row>
    <row r="51" spans="2:10" ht="10.5" customHeight="1" x14ac:dyDescent="0.2">
      <c r="B51" s="3"/>
      <c r="C51" s="7"/>
      <c r="D51" s="8" t="s">
        <v>51</v>
      </c>
      <c r="E51" s="4">
        <f>+'[1]INGRESOS DEVENGADOS MENSUAL '!E287</f>
        <v>83500488</v>
      </c>
      <c r="F51" s="4">
        <f>+'[1]SABANA DE TRANSFERENCIAS'!H277+'[1]SABANA DE TRANSFERENCIAS'!N277+'[1]SABANA DE TRANSFERENCIAS'!X277</f>
        <v>10007291</v>
      </c>
      <c r="G51" s="4">
        <f>+E51+F51</f>
        <v>93507779</v>
      </c>
      <c r="H51" s="4">
        <f>+'[1]INGRESOS DEVENGADOS MENSUAL '!CQ287</f>
        <v>94419650</v>
      </c>
      <c r="I51" s="4">
        <f>+'[1]INGRESOS DEVENGADOS MENSUAL '!CQ287</f>
        <v>94419650</v>
      </c>
      <c r="J51" s="4">
        <f>+I51-E51</f>
        <v>10919162</v>
      </c>
    </row>
    <row r="52" spans="2:10" ht="10.5" customHeight="1" x14ac:dyDescent="0.2">
      <c r="B52" s="3"/>
      <c r="C52" s="7"/>
      <c r="D52" s="8" t="s">
        <v>52</v>
      </c>
      <c r="E52" s="4"/>
      <c r="F52" s="4"/>
      <c r="G52" s="4"/>
      <c r="H52" s="4"/>
      <c r="I52" s="4"/>
      <c r="J52" s="4"/>
    </row>
    <row r="53" spans="2:10" ht="10.5" customHeight="1" x14ac:dyDescent="0.2">
      <c r="B53" s="3"/>
      <c r="C53" s="7"/>
      <c r="D53" s="8" t="s">
        <v>53</v>
      </c>
      <c r="E53" s="4"/>
      <c r="F53" s="4"/>
      <c r="G53" s="4"/>
      <c r="H53" s="4"/>
      <c r="I53" s="4"/>
      <c r="J53" s="4"/>
    </row>
    <row r="54" spans="2:10" ht="10.5" customHeight="1" x14ac:dyDescent="0.2">
      <c r="B54" s="3"/>
      <c r="C54" s="7"/>
      <c r="D54" s="8" t="s">
        <v>54</v>
      </c>
      <c r="E54" s="10"/>
      <c r="F54" s="4"/>
      <c r="G54" s="4"/>
      <c r="H54" s="4"/>
      <c r="I54" s="4"/>
      <c r="J54" s="4"/>
    </row>
    <row r="55" spans="2:10" ht="10.5" customHeight="1" x14ac:dyDescent="0.2">
      <c r="B55" s="3"/>
      <c r="C55" s="7"/>
      <c r="D55" s="17" t="s">
        <v>55</v>
      </c>
      <c r="E55" s="4"/>
      <c r="F55" s="4"/>
      <c r="G55" s="4"/>
      <c r="H55" s="4"/>
      <c r="I55" s="4"/>
      <c r="J55" s="4"/>
    </row>
    <row r="56" spans="2:10" ht="10.5" customHeight="1" x14ac:dyDescent="0.2">
      <c r="B56" s="3"/>
      <c r="C56" s="41" t="s">
        <v>56</v>
      </c>
      <c r="D56" s="42"/>
      <c r="E56" s="4">
        <f>SUM(E57:E60)</f>
        <v>0</v>
      </c>
      <c r="F56" s="4">
        <f>SUM(F57:F60)</f>
        <v>0</v>
      </c>
      <c r="G56" s="4">
        <f>SUM(G57:G60)</f>
        <v>0</v>
      </c>
      <c r="H56" s="4">
        <f>SUM(H57:H60)</f>
        <v>0</v>
      </c>
      <c r="I56" s="4">
        <f>SUM(I57:I60)</f>
        <v>0</v>
      </c>
      <c r="J56" s="4">
        <f>+I56-E56</f>
        <v>0</v>
      </c>
    </row>
    <row r="57" spans="2:10" ht="10.5" customHeight="1" x14ac:dyDescent="0.2">
      <c r="B57" s="3"/>
      <c r="C57" s="7"/>
      <c r="D57" s="8" t="s">
        <v>57</v>
      </c>
      <c r="E57" s="4"/>
      <c r="F57" s="4"/>
      <c r="G57" s="4"/>
      <c r="H57" s="4"/>
      <c r="I57" s="4"/>
      <c r="J57" s="4"/>
    </row>
    <row r="58" spans="2:10" ht="10.5" customHeight="1" x14ac:dyDescent="0.2">
      <c r="B58" s="3"/>
      <c r="C58" s="7"/>
      <c r="D58" s="8" t="s">
        <v>58</v>
      </c>
      <c r="E58" s="4"/>
      <c r="F58" s="4"/>
      <c r="G58" s="4"/>
      <c r="H58" s="4"/>
      <c r="I58" s="4"/>
      <c r="J58" s="4"/>
    </row>
    <row r="59" spans="2:10" ht="10.5" customHeight="1" x14ac:dyDescent="0.2">
      <c r="B59" s="3"/>
      <c r="C59" s="7"/>
      <c r="D59" s="8" t="s">
        <v>59</v>
      </c>
      <c r="E59" s="4"/>
      <c r="F59" s="4"/>
      <c r="G59" s="4"/>
      <c r="H59" s="4"/>
      <c r="I59" s="4"/>
      <c r="J59" s="4"/>
    </row>
    <row r="60" spans="2:10" ht="10.5" customHeight="1" x14ac:dyDescent="0.2">
      <c r="B60" s="3"/>
      <c r="C60" s="7"/>
      <c r="D60" s="8" t="s">
        <v>60</v>
      </c>
      <c r="E60" s="4">
        <f>+'[1]INGRESOS DEVENGADOS MENSUAL '!E291+'[1]INGRESOS DEVENGADOS MENSUAL '!E292+'[1]INGRESOS DEVENGADOS MENSUAL '!E293+'[1]INGRESOS DEVENGADOS MENSUAL '!E294+'[1]INGRESOS DEVENGADOS MENSUAL '!E295+'[1]INGRESOS DEVENGADOS MENSUAL '!E296+'[1]INGRESOS DEVENGADOS MENSUAL '!E297+'[1]INGRESOS DEVENGADOS MENSUAL '!E302</f>
        <v>0</v>
      </c>
      <c r="F60" s="4">
        <f>+'[1]SABANA DE TRANSFERENCIAS'!H281+'[1]SABANA DE TRANSFERENCIAS'!H282+'[1]SABANA DE TRANSFERENCIAS'!H283+'[1]SABANA DE TRANSFERENCIAS'!H284+'[1]SABANA DE TRANSFERENCIAS'!H285+'[1]SABANA DE TRANSFERENCIAS'!H286+'[1]SABANA DE TRANSFERENCIAS'!H287+'[1]SABANA DE TRANSFERENCIAS'!H292+'[1]SABANA DE TRANSFERENCIAS'!N281+'[1]SABANA DE TRANSFERENCIAS'!N282+'[1]SABANA DE TRANSFERENCIAS'!N283+'[1]SABANA DE TRANSFERENCIAS'!N284+'[1]SABANA DE TRANSFERENCIAS'!N285+'[1]SABANA DE TRANSFERENCIAS'!N286+'[1]SABANA DE TRANSFERENCIAS'!N287+'[1]SABANA DE TRANSFERENCIAS'!N292</f>
        <v>0</v>
      </c>
      <c r="G60" s="4">
        <f>+E60+F60</f>
        <v>0</v>
      </c>
      <c r="H60" s="4">
        <f>+'[1]INGRESOS DEVENGADOS MENSUAL '!BS291+'[1]INGRESOS DEVENGADOS MENSUAL '!BS292+'[1]INGRESOS DEVENGADOS MENSUAL '!BS293+'[1]INGRESOS DEVENGADOS MENSUAL '!BS294+'[1]INGRESOS DEVENGADOS MENSUAL '!BS295+'[1]INGRESOS DEVENGADOS MENSUAL '!BS296+'[1]INGRESOS DEVENGADOS MENSUAL '!BS297+'[1]INGRESOS DEVENGADOS MENSUAL '!BS302+'[1]INGRESOS DEVENGADOS MENSUAL '!BS305</f>
        <v>0</v>
      </c>
      <c r="I60" s="4">
        <f>+'[1]INGRESOS DEVENGADOS MENSUAL '!BS291+'[1]INGRESOS DEVENGADOS MENSUAL '!BS292+'[1]INGRESOS DEVENGADOS MENSUAL '!BS293+'[1]INGRESOS DEVENGADOS MENSUAL '!BS294+'[1]INGRESOS DEVENGADOS MENSUAL '!BS295+'[1]INGRESOS DEVENGADOS MENSUAL '!BS296+'[1]INGRESOS DEVENGADOS MENSUAL '!BS297+'[1]INGRESOS DEVENGADOS MENSUAL '!BS302+'[1]INGRESOS DEVENGADOS MENSUAL '!BS305</f>
        <v>0</v>
      </c>
      <c r="J60" s="4">
        <f>+I60-E60</f>
        <v>0</v>
      </c>
    </row>
    <row r="61" spans="2:10" ht="10.5" customHeight="1" x14ac:dyDescent="0.2">
      <c r="B61" s="3"/>
      <c r="C61" s="41" t="s">
        <v>61</v>
      </c>
      <c r="D61" s="42"/>
      <c r="E61" s="4">
        <f>SUM(E62:E63)</f>
        <v>0</v>
      </c>
      <c r="F61" s="4">
        <f>SUM(F62:F63)</f>
        <v>0</v>
      </c>
      <c r="G61" s="4">
        <f>SUM(G62:G63)</f>
        <v>0</v>
      </c>
      <c r="H61" s="4">
        <f>SUM(H62:H63)</f>
        <v>0</v>
      </c>
      <c r="I61" s="4">
        <f>SUM(I62:I63)</f>
        <v>0</v>
      </c>
      <c r="J61" s="4">
        <f>+H61-G61</f>
        <v>0</v>
      </c>
    </row>
    <row r="62" spans="2:10" ht="10.5" customHeight="1" x14ac:dyDescent="0.2">
      <c r="B62" s="3"/>
      <c r="C62" s="7"/>
      <c r="D62" s="8" t="s">
        <v>62</v>
      </c>
      <c r="E62" s="4"/>
      <c r="F62" s="4"/>
      <c r="G62" s="4"/>
      <c r="H62" s="4"/>
      <c r="I62" s="4"/>
      <c r="J62" s="4"/>
    </row>
    <row r="63" spans="2:10" ht="10.5" customHeight="1" x14ac:dyDescent="0.2">
      <c r="B63" s="3"/>
      <c r="C63" s="7"/>
      <c r="D63" s="8" t="s">
        <v>63</v>
      </c>
      <c r="E63" s="4"/>
      <c r="F63" s="4"/>
      <c r="G63" s="4"/>
      <c r="H63" s="4"/>
      <c r="I63" s="4"/>
      <c r="J63" s="4"/>
    </row>
    <row r="64" spans="2:10" ht="10.5" customHeight="1" x14ac:dyDescent="0.2">
      <c r="B64" s="3"/>
      <c r="C64" s="41" t="s">
        <v>64</v>
      </c>
      <c r="D64" s="42"/>
      <c r="E64" s="4"/>
      <c r="F64" s="4"/>
      <c r="G64" s="4"/>
      <c r="H64" s="4">
        <v>0</v>
      </c>
      <c r="I64" s="4">
        <v>0</v>
      </c>
      <c r="J64" s="4"/>
    </row>
    <row r="65" spans="2:10" ht="10.5" customHeight="1" x14ac:dyDescent="0.2">
      <c r="B65" s="3"/>
      <c r="C65" s="41" t="s">
        <v>65</v>
      </c>
      <c r="D65" s="42"/>
      <c r="E65" s="4">
        <v>0</v>
      </c>
      <c r="F65" s="4">
        <f>+'[1]SABANA DE TRANSFERENCIAS'!AF296</f>
        <v>1237735</v>
      </c>
      <c r="G65" s="4">
        <f>+E65+F65</f>
        <v>1237735</v>
      </c>
      <c r="H65" s="4">
        <f>+'[1]INGRESOS DEVENGADOS MENSUAL '!CQ306</f>
        <v>7257735</v>
      </c>
      <c r="I65" s="4">
        <f>+'[1]INGRESOS DEVENGADOS MENSUAL '!CQ306</f>
        <v>7257735</v>
      </c>
      <c r="J65" s="4">
        <f>+I65-E65</f>
        <v>7257735</v>
      </c>
    </row>
    <row r="66" spans="2:10" ht="10.5" customHeight="1" x14ac:dyDescent="0.2">
      <c r="B66" s="11"/>
      <c r="C66" s="50"/>
      <c r="D66" s="51"/>
      <c r="E66" s="4"/>
      <c r="F66" s="4"/>
      <c r="G66" s="4"/>
      <c r="H66" s="4"/>
      <c r="I66" s="4"/>
      <c r="J66" s="4"/>
    </row>
    <row r="67" spans="2:10" ht="10.5" customHeight="1" x14ac:dyDescent="0.2">
      <c r="B67" s="46" t="s">
        <v>66</v>
      </c>
      <c r="C67" s="47"/>
      <c r="D67" s="49"/>
      <c r="E67" s="18">
        <f t="shared" ref="E67:J67" si="9">+E47+E56+E61+E64+E65</f>
        <v>107871568</v>
      </c>
      <c r="F67" s="18">
        <f t="shared" si="9"/>
        <v>19695155</v>
      </c>
      <c r="G67" s="18">
        <f>+G47+G56+G61+G64+G65</f>
        <v>127566723</v>
      </c>
      <c r="H67" s="18">
        <f>+H47+H56+H61+H64+H65</f>
        <v>134498594</v>
      </c>
      <c r="I67" s="18">
        <f>+I47+I56+I61+I64+I65</f>
        <v>134498594</v>
      </c>
      <c r="J67" s="19">
        <f t="shared" si="9"/>
        <v>26627026</v>
      </c>
    </row>
    <row r="68" spans="2:10" ht="10.5" customHeight="1" x14ac:dyDescent="0.2">
      <c r="B68" s="11"/>
      <c r="C68" s="50"/>
      <c r="D68" s="51"/>
      <c r="E68" s="4"/>
      <c r="F68" s="4"/>
      <c r="G68" s="4"/>
      <c r="H68" s="4"/>
      <c r="I68" s="4"/>
      <c r="J68" s="4"/>
    </row>
    <row r="69" spans="2:10" ht="10.5" customHeight="1" x14ac:dyDescent="0.2">
      <c r="B69" s="46" t="s">
        <v>67</v>
      </c>
      <c r="C69" s="47"/>
      <c r="D69" s="49"/>
      <c r="E69" s="19">
        <f>SUM(E70)</f>
        <v>0</v>
      </c>
      <c r="F69" s="19">
        <f>SUM(F70)</f>
        <v>0</v>
      </c>
      <c r="G69" s="19">
        <f>SUM(G70)</f>
        <v>0</v>
      </c>
      <c r="H69" s="19">
        <f>SUM(H70)</f>
        <v>0</v>
      </c>
      <c r="I69" s="19">
        <f>SUM(I70)</f>
        <v>0</v>
      </c>
      <c r="J69" s="19">
        <f>+H69-G69</f>
        <v>0</v>
      </c>
    </row>
    <row r="70" spans="2:10" ht="10.5" customHeight="1" x14ac:dyDescent="0.2">
      <c r="B70" s="3"/>
      <c r="C70" s="41" t="s">
        <v>68</v>
      </c>
      <c r="D70" s="42"/>
      <c r="E70" s="4"/>
      <c r="F70" s="4"/>
      <c r="G70" s="4">
        <f>+E70+F70</f>
        <v>0</v>
      </c>
      <c r="H70" s="4"/>
      <c r="I70" s="4"/>
      <c r="J70" s="4"/>
    </row>
    <row r="71" spans="2:10" ht="10.5" customHeight="1" x14ac:dyDescent="0.2">
      <c r="B71" s="11"/>
      <c r="C71" s="50"/>
      <c r="D71" s="51"/>
      <c r="E71" s="4"/>
      <c r="F71" s="4"/>
      <c r="G71" s="4"/>
      <c r="H71" s="4"/>
      <c r="I71" s="4"/>
      <c r="J71" s="4"/>
    </row>
    <row r="72" spans="2:10" ht="10.5" customHeight="1" x14ac:dyDescent="0.2">
      <c r="B72" s="46" t="s">
        <v>69</v>
      </c>
      <c r="C72" s="47"/>
      <c r="D72" s="49"/>
      <c r="E72" s="18">
        <f t="shared" ref="E72:J72" si="10">+E43+E67+E69</f>
        <v>704397132.48999989</v>
      </c>
      <c r="F72" s="18">
        <f>+F43+F67+F69</f>
        <v>139459792.84999999</v>
      </c>
      <c r="G72" s="18">
        <f>+G43+G67+G69</f>
        <v>843856925.33999991</v>
      </c>
      <c r="H72" s="18">
        <f t="shared" si="10"/>
        <v>920536813.58000004</v>
      </c>
      <c r="I72" s="18">
        <f t="shared" si="10"/>
        <v>920536813.58000004</v>
      </c>
      <c r="J72" s="19">
        <f t="shared" si="10"/>
        <v>216139681.09000003</v>
      </c>
    </row>
    <row r="73" spans="2:10" ht="10.5" customHeight="1" x14ac:dyDescent="0.2">
      <c r="B73" s="11"/>
      <c r="C73" s="50"/>
      <c r="D73" s="51"/>
      <c r="E73" s="4"/>
      <c r="F73" s="4"/>
      <c r="G73" s="4"/>
      <c r="H73" s="4"/>
      <c r="I73" s="4"/>
      <c r="J73" s="4"/>
    </row>
    <row r="74" spans="2:10" ht="10.5" customHeight="1" x14ac:dyDescent="0.2">
      <c r="B74" s="3"/>
      <c r="C74" s="52" t="s">
        <v>70</v>
      </c>
      <c r="D74" s="49"/>
      <c r="E74" s="4"/>
      <c r="F74" s="4"/>
      <c r="G74" s="4"/>
      <c r="H74" s="4"/>
      <c r="I74" s="4"/>
      <c r="J74" s="4"/>
    </row>
    <row r="75" spans="2:10" ht="10.5" customHeight="1" x14ac:dyDescent="0.2">
      <c r="B75" s="3"/>
      <c r="C75" s="41" t="s">
        <v>71</v>
      </c>
      <c r="D75" s="42"/>
      <c r="E75" s="4"/>
      <c r="F75" s="4"/>
      <c r="G75" s="4"/>
      <c r="H75" s="4"/>
      <c r="I75" s="4"/>
      <c r="J75" s="4"/>
    </row>
    <row r="76" spans="2:10" ht="10.5" customHeight="1" x14ac:dyDescent="0.2">
      <c r="B76" s="3"/>
      <c r="C76" s="41" t="s">
        <v>72</v>
      </c>
      <c r="D76" s="42"/>
      <c r="E76" s="4"/>
      <c r="F76" s="4"/>
      <c r="G76" s="4"/>
      <c r="H76" s="4"/>
      <c r="I76" s="4"/>
      <c r="J76" s="4"/>
    </row>
    <row r="77" spans="2:10" ht="10.5" customHeight="1" x14ac:dyDescent="0.2">
      <c r="B77" s="3"/>
      <c r="C77" s="52" t="s">
        <v>73</v>
      </c>
      <c r="D77" s="49"/>
      <c r="E77" s="4"/>
      <c r="F77" s="4"/>
      <c r="G77" s="4"/>
      <c r="H77" s="4"/>
      <c r="I77" s="4"/>
      <c r="J77" s="4"/>
    </row>
    <row r="78" spans="2:10" ht="10.5" customHeight="1" thickBot="1" x14ac:dyDescent="0.25">
      <c r="B78" s="20"/>
      <c r="C78" s="55"/>
      <c r="D78" s="56"/>
      <c r="E78" s="21"/>
      <c r="F78" s="21"/>
      <c r="G78" s="21"/>
      <c r="H78" s="21"/>
      <c r="I78" s="21"/>
      <c r="J78" s="21"/>
    </row>
    <row r="80" spans="2:10" x14ac:dyDescent="0.2">
      <c r="B80" s="54" t="s">
        <v>74</v>
      </c>
      <c r="C80" s="54"/>
      <c r="D80" s="54"/>
      <c r="E80" s="54"/>
      <c r="F80" s="54"/>
      <c r="G80" s="54"/>
      <c r="H80" s="54"/>
      <c r="I80" s="54"/>
      <c r="J80" s="54"/>
    </row>
    <row r="81" spans="2:10" x14ac:dyDescent="0.2">
      <c r="B81" s="54"/>
      <c r="C81" s="54"/>
      <c r="D81" s="54"/>
      <c r="E81" s="54"/>
      <c r="F81" s="54"/>
      <c r="G81" s="54"/>
      <c r="H81" s="54"/>
      <c r="I81" s="54"/>
      <c r="J81" s="54"/>
    </row>
    <row r="82" spans="2:10" x14ac:dyDescent="0.2">
      <c r="B82" s="54"/>
      <c r="C82" s="54"/>
      <c r="D82" s="54"/>
      <c r="E82" s="54"/>
      <c r="F82" s="54"/>
      <c r="G82" s="54"/>
      <c r="H82" s="54"/>
      <c r="I82" s="54"/>
      <c r="J82" s="54"/>
    </row>
    <row r="83" spans="2:10" x14ac:dyDescent="0.2">
      <c r="B83" s="22"/>
      <c r="C83" s="22"/>
      <c r="D83" s="22"/>
      <c r="E83" s="22"/>
      <c r="F83" s="22"/>
      <c r="G83" s="22"/>
      <c r="H83" s="22"/>
      <c r="I83" s="22"/>
      <c r="J83" s="22"/>
    </row>
    <row r="84" spans="2:10" x14ac:dyDescent="0.2">
      <c r="B84" s="22"/>
      <c r="C84" s="22"/>
      <c r="D84" s="22"/>
      <c r="E84" s="22"/>
      <c r="F84" s="22"/>
      <c r="G84" s="22"/>
      <c r="H84" s="22"/>
      <c r="I84" s="22"/>
      <c r="J84" s="22"/>
    </row>
    <row r="85" spans="2:10" x14ac:dyDescent="0.2">
      <c r="B85" s="22"/>
      <c r="C85" s="22"/>
      <c r="D85" s="22"/>
      <c r="E85" s="22"/>
      <c r="F85" s="22"/>
      <c r="G85" s="22"/>
      <c r="H85" s="22"/>
      <c r="I85" s="22"/>
      <c r="J85" s="22"/>
    </row>
    <row r="88" spans="2:10" ht="12.75" customHeight="1" x14ac:dyDescent="0.2">
      <c r="B88" s="53" t="s">
        <v>75</v>
      </c>
      <c r="C88" s="53"/>
      <c r="D88" s="53"/>
      <c r="E88" s="53" t="s">
        <v>76</v>
      </c>
      <c r="F88" s="53"/>
      <c r="G88" s="53"/>
      <c r="H88" s="53" t="s">
        <v>77</v>
      </c>
      <c r="I88" s="53"/>
      <c r="J88" s="53"/>
    </row>
    <row r="89" spans="2:10" ht="12.75" customHeight="1" x14ac:dyDescent="0.2">
      <c r="B89" s="53" t="s">
        <v>78</v>
      </c>
      <c r="C89" s="53"/>
      <c r="D89" s="53"/>
      <c r="E89" s="53" t="s">
        <v>79</v>
      </c>
      <c r="F89" s="53"/>
      <c r="G89" s="53"/>
      <c r="H89" s="57" t="s">
        <v>81</v>
      </c>
      <c r="I89" s="57"/>
      <c r="J89" s="57"/>
    </row>
    <row r="90" spans="2:10" ht="14.25" customHeight="1" x14ac:dyDescent="0.2">
      <c r="B90" s="23"/>
      <c r="C90" s="23"/>
      <c r="D90" s="23"/>
      <c r="E90" s="23"/>
      <c r="F90" s="23"/>
      <c r="G90" s="23"/>
      <c r="H90" s="23"/>
      <c r="I90" s="54" t="s">
        <v>80</v>
      </c>
      <c r="J90" s="54"/>
    </row>
  </sheetData>
  <mergeCells count="58">
    <mergeCell ref="B89:D89"/>
    <mergeCell ref="E89:G89"/>
    <mergeCell ref="I90:J90"/>
    <mergeCell ref="C76:D76"/>
    <mergeCell ref="C77:D77"/>
    <mergeCell ref="C78:D78"/>
    <mergeCell ref="B80:J80"/>
    <mergeCell ref="B81:J82"/>
    <mergeCell ref="B88:D88"/>
    <mergeCell ref="E88:G88"/>
    <mergeCell ref="H89:J89"/>
    <mergeCell ref="H88:J88"/>
    <mergeCell ref="C75:D75"/>
    <mergeCell ref="C64:D64"/>
    <mergeCell ref="C65:D65"/>
    <mergeCell ref="C66:D66"/>
    <mergeCell ref="B67:D67"/>
    <mergeCell ref="C68:D68"/>
    <mergeCell ref="B69:D69"/>
    <mergeCell ref="C70:D70"/>
    <mergeCell ref="C71:D71"/>
    <mergeCell ref="B72:D72"/>
    <mergeCell ref="C73:D73"/>
    <mergeCell ref="C74:D74"/>
    <mergeCell ref="C61:D61"/>
    <mergeCell ref="C17:D17"/>
    <mergeCell ref="C18:D18"/>
    <mergeCell ref="C30:D30"/>
    <mergeCell ref="C36:D36"/>
    <mergeCell ref="C37:D37"/>
    <mergeCell ref="C39:D39"/>
    <mergeCell ref="B43:D43"/>
    <mergeCell ref="B44:D44"/>
    <mergeCell ref="B46:D46"/>
    <mergeCell ref="C47:D47"/>
    <mergeCell ref="C56:D56"/>
    <mergeCell ref="C16:D16"/>
    <mergeCell ref="G7:G8"/>
    <mergeCell ref="H7:H8"/>
    <mergeCell ref="I7:I8"/>
    <mergeCell ref="B8:D8"/>
    <mergeCell ref="B9:D9"/>
    <mergeCell ref="B10:D10"/>
    <mergeCell ref="C11:D11"/>
    <mergeCell ref="C12:D12"/>
    <mergeCell ref="C13:D13"/>
    <mergeCell ref="C14:D14"/>
    <mergeCell ref="C15:D15"/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F7:F8"/>
  </mergeCells>
  <pageMargins left="0" right="0" top="1.5354330708661419" bottom="0.55118110236220474" header="0.31496062992125984" footer="0.31496062992125984"/>
  <pageSetup scale="60" orientation="portrait" r:id="rId1"/>
  <headerFooter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2023-04-24T23:30:57Z</cp:lastPrinted>
  <dcterms:created xsi:type="dcterms:W3CDTF">2023-03-31T22:14:05Z</dcterms:created>
  <dcterms:modified xsi:type="dcterms:W3CDTF">2023-04-24T23:31:14Z</dcterms:modified>
</cp:coreProperties>
</file>