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2do trimestre 2021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J69" i="1"/>
  <c r="I69" i="1"/>
  <c r="H69" i="1"/>
  <c r="G69" i="1"/>
  <c r="F69" i="1"/>
  <c r="E69" i="1"/>
  <c r="J61" i="1"/>
  <c r="I61" i="1"/>
  <c r="H61" i="1"/>
  <c r="G61" i="1"/>
  <c r="F61" i="1"/>
  <c r="E61" i="1"/>
  <c r="I60" i="1"/>
  <c r="H60" i="1"/>
  <c r="H56" i="1" s="1"/>
  <c r="F60" i="1"/>
  <c r="F56" i="1" s="1"/>
  <c r="E60" i="1"/>
  <c r="E56" i="1" s="1"/>
  <c r="J59" i="1"/>
  <c r="J58" i="1"/>
  <c r="J57" i="1"/>
  <c r="I56" i="1"/>
  <c r="J55" i="1"/>
  <c r="J54" i="1"/>
  <c r="J53" i="1"/>
  <c r="J52" i="1"/>
  <c r="I51" i="1"/>
  <c r="H51" i="1"/>
  <c r="F51" i="1"/>
  <c r="E51" i="1"/>
  <c r="I50" i="1"/>
  <c r="I47" i="1" s="1"/>
  <c r="I67" i="1" s="1"/>
  <c r="H50" i="1"/>
  <c r="F50" i="1"/>
  <c r="F47" i="1" s="1"/>
  <c r="E50" i="1"/>
  <c r="J49" i="1"/>
  <c r="J48" i="1"/>
  <c r="E47" i="1"/>
  <c r="J42" i="1"/>
  <c r="J41" i="1"/>
  <c r="H40" i="1"/>
  <c r="H39" i="1" s="1"/>
  <c r="G40" i="1"/>
  <c r="G39" i="1" s="1"/>
  <c r="F40" i="1"/>
  <c r="F39" i="1" s="1"/>
  <c r="E40" i="1"/>
  <c r="E39" i="1"/>
  <c r="H38" i="1"/>
  <c r="H37" i="1" s="1"/>
  <c r="F38" i="1"/>
  <c r="E38" i="1"/>
  <c r="G38" i="1" s="1"/>
  <c r="G37" i="1" s="1"/>
  <c r="F37" i="1"/>
  <c r="J36" i="1"/>
  <c r="I35" i="1"/>
  <c r="H35" i="1"/>
  <c r="F35" i="1"/>
  <c r="E35" i="1"/>
  <c r="G35" i="1" s="1"/>
  <c r="J34" i="1"/>
  <c r="G34" i="1"/>
  <c r="I33" i="1"/>
  <c r="H33" i="1"/>
  <c r="F33" i="1"/>
  <c r="E33" i="1"/>
  <c r="I32" i="1"/>
  <c r="J32" i="1" s="1"/>
  <c r="H32" i="1"/>
  <c r="F32" i="1"/>
  <c r="E32" i="1"/>
  <c r="I31" i="1"/>
  <c r="H31" i="1"/>
  <c r="H30" i="1" s="1"/>
  <c r="F31" i="1"/>
  <c r="E31" i="1"/>
  <c r="J29" i="1"/>
  <c r="G29" i="1"/>
  <c r="I28" i="1"/>
  <c r="H28" i="1"/>
  <c r="F28" i="1"/>
  <c r="E28" i="1"/>
  <c r="I27" i="1"/>
  <c r="H27" i="1"/>
  <c r="F27" i="1"/>
  <c r="E27" i="1"/>
  <c r="J26" i="1"/>
  <c r="G26" i="1"/>
  <c r="J25" i="1"/>
  <c r="G25" i="1"/>
  <c r="I24" i="1"/>
  <c r="H24" i="1"/>
  <c r="F24" i="1"/>
  <c r="E24" i="1"/>
  <c r="J23" i="1"/>
  <c r="G23" i="1"/>
  <c r="J22" i="1"/>
  <c r="G22" i="1"/>
  <c r="I21" i="1"/>
  <c r="H21" i="1"/>
  <c r="F21" i="1"/>
  <c r="E21" i="1"/>
  <c r="G21" i="1" s="1"/>
  <c r="I20" i="1"/>
  <c r="H20" i="1"/>
  <c r="F20" i="1"/>
  <c r="E20" i="1"/>
  <c r="J20" i="1" s="1"/>
  <c r="I19" i="1"/>
  <c r="H19" i="1"/>
  <c r="F19" i="1"/>
  <c r="F18" i="1" s="1"/>
  <c r="E19" i="1"/>
  <c r="G19" i="1" s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G12" i="1" s="1"/>
  <c r="I11" i="1"/>
  <c r="H11" i="1"/>
  <c r="F11" i="1"/>
  <c r="E11" i="1"/>
  <c r="J11" i="1" s="1"/>
  <c r="G15" i="1" l="1"/>
  <c r="G28" i="1"/>
  <c r="H47" i="1"/>
  <c r="J12" i="1"/>
  <c r="J13" i="1"/>
  <c r="J14" i="1"/>
  <c r="J15" i="1"/>
  <c r="J21" i="1"/>
  <c r="J24" i="1"/>
  <c r="J27" i="1"/>
  <c r="J28" i="1"/>
  <c r="F30" i="1"/>
  <c r="F43" i="1" s="1"/>
  <c r="F72" i="1" s="1"/>
  <c r="G32" i="1"/>
  <c r="J35" i="1"/>
  <c r="G50" i="1"/>
  <c r="G51" i="1"/>
  <c r="G47" i="1" s="1"/>
  <c r="I30" i="1"/>
  <c r="F67" i="1"/>
  <c r="J51" i="1"/>
  <c r="G20" i="1"/>
  <c r="G13" i="1"/>
  <c r="G14" i="1"/>
  <c r="J16" i="1"/>
  <c r="H18" i="1"/>
  <c r="G24" i="1"/>
  <c r="G27" i="1"/>
  <c r="G31" i="1"/>
  <c r="J33" i="1"/>
  <c r="E37" i="1"/>
  <c r="J60" i="1"/>
  <c r="E67" i="1"/>
  <c r="G16" i="1"/>
  <c r="I18" i="1"/>
  <c r="G33" i="1"/>
  <c r="G30" i="1" s="1"/>
  <c r="J50" i="1"/>
  <c r="J56" i="1"/>
  <c r="G60" i="1"/>
  <c r="G56" i="1" s="1"/>
  <c r="J67" i="1"/>
  <c r="H43" i="1"/>
  <c r="H67" i="1"/>
  <c r="J19" i="1"/>
  <c r="J31" i="1"/>
  <c r="I38" i="1"/>
  <c r="I40" i="1"/>
  <c r="G11" i="1"/>
  <c r="J47" i="1"/>
  <c r="E18" i="1"/>
  <c r="E30" i="1"/>
  <c r="J30" i="1" s="1"/>
  <c r="H72" i="1" l="1"/>
  <c r="G18" i="1"/>
  <c r="G43" i="1" s="1"/>
  <c r="G72" i="1" s="1"/>
  <c r="E43" i="1"/>
  <c r="E72" i="1" s="1"/>
  <c r="G67" i="1"/>
  <c r="J38" i="1"/>
  <c r="I37" i="1"/>
  <c r="J18" i="1"/>
  <c r="J40" i="1"/>
  <c r="I39" i="1"/>
  <c r="J39" i="1" s="1"/>
  <c r="J37" i="1" l="1"/>
  <c r="J43" i="1" s="1"/>
  <c r="I43" i="1"/>
  <c r="I72" i="1" s="1"/>
  <c r="J72" i="1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<sst xmlns="http://schemas.openxmlformats.org/spreadsheetml/2006/main" count="80" uniqueCount="80">
  <si>
    <t>AYUNTAMIENTO MUNICIPAL DE PLAYAS DE ROSARITO</t>
  </si>
  <si>
    <t>Estado Analítico de Ingresos Detallado - LDF</t>
  </si>
  <si>
    <t>Del 1 de enero al 30 de junio de 2021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</si>
  <si>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</si>
  <si>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</si>
  <si>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</si>
  <si>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</si>
  <si>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</si>
  <si>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</si>
  <si>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</si>
  <si>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</si>
  <si>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</si>
  <si>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</si>
  <si>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</si>
  <si>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</si>
  <si>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</si>
  <si>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</si>
  <si>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</si>
  <si>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</si>
  <si>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</si>
  <si>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</si>
  <si>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</si>
  <si>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</si>
  <si>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</si>
  <si>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</si>
  <si>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</si>
  <si>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</si>
  <si>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</si>
  <si>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</si>
  <si>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</si>
  <si>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</si>
  <si>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</si>
  <si>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</si>
  <si>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</si>
  <si>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</si>
  <si>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</si>
  <si>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</si>
  <si>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</si>
  <si>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</si>
  <si>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</si>
  <si>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</si>
  <si>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</si>
  <si>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</si>
  <si>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</si>
  <si>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</si>
  <si>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</si>
  <si>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</si>
  <si>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</si>
  <si>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</si>
  <si>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</si>
  <si>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</si>
  <si>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</si>
  <si>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</si>
  <si>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</si>
  <si>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</si>
  <si>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</si>
  <si>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</si>
  <si>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</si>
  <si>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</si>
  <si>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</si>
  <si>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</si>
  <si>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</si>
  <si>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</si>
  <si>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</si>
  <si>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</si>
  <si>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</si>
  <si>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</si>
  <si>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</si>
  <si>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</si>
  <si>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</si>
  <si>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</si>
  <si>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</si>
  <si>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</si>
  <si>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</si>
  <si>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C.P. JOSE MANUEL GONZALEZ ARAUJO</t>
  </si>
  <si>
    <t>PRESIDENTE MUNICIPAL</t>
  </si>
  <si>
    <t>TESORERO MUNICIPAL</t>
  </si>
  <si>
    <t>RECAUDADOR MUNICIPAL</t>
  </si>
  <si>
    <t>C. ARACELI BROWN FIGUEREDO</t>
  </si>
  <si>
    <t>LAE. MANUEL ZERMEÑO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</si>
</sst>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4">
    <xf numFmtId="0" fontId="0" fillId="0" borderId="0" xfId="0"/>
    <xf numFmtId="0" fontId="2" fillId="0" borderId="0" xfId="3"/>
    <xf numFmtId="44" fontId="4" fillId="0" borderId="5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44" fontId="5" fillId="0" borderId="5" xfId="2" applyFont="1" applyBorder="1" applyAlignment="1">
      <alignment horizontal="center" vertical="center"/>
    </xf>
    <xf numFmtId="44" fontId="5" fillId="0" borderId="16" xfId="2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44" fontId="6" fillId="0" borderId="5" xfId="2" applyFont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4" fillId="0" borderId="4" xfId="3" applyFont="1" applyBorder="1" applyAlignment="1">
      <alignment horizontal="justify" vertic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44" fontId="3" fillId="0" borderId="16" xfId="2" applyFont="1" applyBorder="1" applyAlignment="1">
      <alignment horizontal="center" vertical="center"/>
    </xf>
    <xf numFmtId="43" fontId="2" fillId="0" borderId="0" xfId="1" applyFont="1"/>
    <xf numFmtId="44" fontId="5" fillId="2" borderId="5" xfId="2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44" fontId="3" fillId="0" borderId="5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0" fontId="4" fillId="0" borderId="6" xfId="3" applyFont="1" applyBorder="1" applyAlignment="1">
      <alignment horizontal="justify" vertical="center"/>
    </xf>
    <xf numFmtId="44" fontId="5" fillId="0" borderId="8" xfId="2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4" fillId="0" borderId="1" xfId="3" applyFont="1" applyBorder="1" applyAlignment="1">
      <alignment horizontal="justify" vertical="center"/>
    </xf>
    <xf numFmtId="0" fontId="4" fillId="0" borderId="2" xfId="3" applyFont="1" applyBorder="1" applyAlignment="1">
      <alignment horizontal="justify" vertical="center"/>
    </xf>
    <xf numFmtId="0" fontId="4" fillId="0" borderId="3" xfId="3" applyFont="1" applyBorder="1" applyAlignment="1">
      <alignment horizontal="justify" vertical="center"/>
    </xf>
    <xf numFmtId="0" fontId="3" fillId="0" borderId="4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0" fontId="3" fillId="0" borderId="0" xfId="3" applyFont="1" applyAlignment="1">
      <alignment horizontal="left" vertical="center"/>
    </xf>
    <xf numFmtId="0" fontId="4" fillId="0" borderId="0" xfId="4" applyFont="1" applyAlignment="1">
      <alignment horizontal="center"/>
    </xf>
    <xf numFmtId="0" fontId="4" fillId="0" borderId="7" xfId="3" applyFont="1" applyBorder="1" applyAlignment="1">
      <alignment horizontal="justify" vertical="center"/>
    </xf>
    <xf numFmtId="0" fontId="4" fillId="0" borderId="17" xfId="3" applyFont="1" applyBorder="1" applyAlignment="1">
      <alignment horizontal="justify" vertical="center"/>
    </xf>
  </cellXfs>
  <cellStyles count="5">
    <cellStyle name="Millares" xfId="1" builtinId="3"/>
    <cellStyle name="Moneda" xfId="2" builtinId="4"/>
    <cellStyle name="Normal" xfId="0" builtinId="0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/>
        <xdr:cNvCxnSpPr/>
      </xdr:nvCxnSpPr>
      <xdr:spPr>
        <a:xfrm>
          <a:off x="847725" y="115125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/>
        <xdr:cNvCxnSpPr/>
      </xdr:nvCxnSpPr>
      <xdr:spPr>
        <a:xfrm>
          <a:off x="4251324" y="115204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754063</xdr:colOff>
      <xdr:row>83</xdr:row>
      <xdr:rowOff>127001</xdr:rowOff>
    </xdr:from>
    <xdr:to>
      <xdr:col>9</xdr:col>
      <xdr:colOff>1066800</xdr:colOff>
      <xdr:row>83</xdr:row>
      <xdr:rowOff>142875</xdr:rowOff>
    </xdr:to>
    <xdr:cxnSp macro="">
      <xdr:nvCxnSpPr>
        <xdr:cNvPr id="4" name="Conector recto 3"/>
        <xdr:cNvCxnSpPr/>
      </xdr:nvCxnSpPr>
      <xdr:spPr>
        <a:xfrm>
          <a:off x="8488363" y="11528426"/>
          <a:ext cx="2427287" cy="158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>
        <row r="36">
          <cell r="H36">
            <v>0</v>
          </cell>
          <cell r="L36">
            <v>0</v>
          </cell>
        </row>
        <row r="40">
          <cell r="H40">
            <v>0</v>
          </cell>
          <cell r="L40">
            <v>0</v>
          </cell>
        </row>
        <row r="48">
          <cell r="H48">
            <v>0</v>
          </cell>
          <cell r="L48">
            <v>0</v>
          </cell>
        </row>
        <row r="185">
          <cell r="H185">
            <v>0</v>
          </cell>
          <cell r="L185">
            <v>0</v>
          </cell>
        </row>
        <row r="197">
          <cell r="H197">
            <v>0</v>
          </cell>
          <cell r="L197">
            <v>0</v>
          </cell>
        </row>
        <row r="246">
          <cell r="H246">
            <v>0</v>
          </cell>
          <cell r="L246">
            <v>0</v>
          </cell>
        </row>
        <row r="249">
          <cell r="H249">
            <v>-8594525</v>
          </cell>
          <cell r="L249">
            <v>0</v>
          </cell>
        </row>
        <row r="250">
          <cell r="H250">
            <v>-1340928</v>
          </cell>
          <cell r="L250">
            <v>0</v>
          </cell>
        </row>
        <row r="251">
          <cell r="H251">
            <v>-562815</v>
          </cell>
          <cell r="L251">
            <v>0</v>
          </cell>
        </row>
        <row r="252">
          <cell r="H252">
            <v>-374295</v>
          </cell>
          <cell r="L252">
            <v>0</v>
          </cell>
        </row>
        <row r="253">
          <cell r="H253">
            <v>-2083903</v>
          </cell>
          <cell r="L253">
            <v>0</v>
          </cell>
        </row>
        <row r="257">
          <cell r="H257">
            <v>0</v>
          </cell>
          <cell r="L257">
            <v>0</v>
          </cell>
        </row>
        <row r="258">
          <cell r="H258">
            <v>0</v>
          </cell>
          <cell r="L258">
            <v>0</v>
          </cell>
        </row>
        <row r="259">
          <cell r="H259">
            <v>0</v>
          </cell>
          <cell r="L259">
            <v>0</v>
          </cell>
        </row>
        <row r="260">
          <cell r="H260">
            <v>4314908.5999999996</v>
          </cell>
          <cell r="L260">
            <v>0</v>
          </cell>
        </row>
        <row r="261">
          <cell r="H261">
            <v>-807570.73</v>
          </cell>
          <cell r="L261">
            <v>0</v>
          </cell>
        </row>
        <row r="262">
          <cell r="H262">
            <v>138835.35</v>
          </cell>
          <cell r="L262">
            <v>0</v>
          </cell>
        </row>
        <row r="263">
          <cell r="H263">
            <v>259743.33</v>
          </cell>
          <cell r="L263">
            <v>0</v>
          </cell>
        </row>
        <row r="264">
          <cell r="H264">
            <v>0</v>
          </cell>
          <cell r="L264">
            <v>0</v>
          </cell>
        </row>
        <row r="265">
          <cell r="H265">
            <v>0</v>
          </cell>
          <cell r="L265">
            <v>0</v>
          </cell>
        </row>
        <row r="266">
          <cell r="H266">
            <v>728957</v>
          </cell>
          <cell r="L266">
            <v>0</v>
          </cell>
        </row>
        <row r="268">
          <cell r="H268">
            <v>11236827</v>
          </cell>
          <cell r="L268">
            <v>0</v>
          </cell>
        </row>
        <row r="269">
          <cell r="H269">
            <v>-163344</v>
          </cell>
          <cell r="L269">
            <v>0</v>
          </cell>
        </row>
        <row r="272">
          <cell r="H272">
            <v>0</v>
          </cell>
          <cell r="L272">
            <v>0</v>
          </cell>
        </row>
        <row r="273">
          <cell r="H273">
            <v>0</v>
          </cell>
          <cell r="L273">
            <v>0</v>
          </cell>
        </row>
        <row r="274">
          <cell r="H274">
            <v>0</v>
          </cell>
          <cell r="L274">
            <v>0</v>
          </cell>
        </row>
        <row r="275">
          <cell r="H275">
            <v>0</v>
          </cell>
          <cell r="L275">
            <v>0</v>
          </cell>
        </row>
        <row r="276">
          <cell r="H276">
            <v>0</v>
          </cell>
          <cell r="L276">
            <v>0</v>
          </cell>
        </row>
        <row r="277">
          <cell r="H277">
            <v>0</v>
          </cell>
          <cell r="L277">
            <v>0</v>
          </cell>
        </row>
        <row r="278">
          <cell r="H278">
            <v>0</v>
          </cell>
          <cell r="L278">
            <v>0</v>
          </cell>
        </row>
        <row r="283">
          <cell r="H283">
            <v>0</v>
          </cell>
          <cell r="L283">
            <v>0</v>
          </cell>
        </row>
        <row r="284">
          <cell r="H284">
            <v>0</v>
          </cell>
          <cell r="L284">
            <v>0</v>
          </cell>
        </row>
        <row r="285">
          <cell r="H285">
            <v>3080000</v>
          </cell>
          <cell r="L285">
            <v>1702886</v>
          </cell>
        </row>
        <row r="288">
          <cell r="H288">
            <v>0</v>
          </cell>
          <cell r="L288">
            <v>0</v>
          </cell>
        </row>
        <row r="289">
          <cell r="H289">
            <v>4152118.95</v>
          </cell>
          <cell r="L289">
            <v>0</v>
          </cell>
        </row>
        <row r="290">
          <cell r="H290">
            <v>190858</v>
          </cell>
          <cell r="L290">
            <v>0</v>
          </cell>
        </row>
        <row r="291">
          <cell r="H291">
            <v>0</v>
          </cell>
          <cell r="L291">
            <v>0</v>
          </cell>
        </row>
        <row r="292">
          <cell r="H292">
            <v>0</v>
          </cell>
          <cell r="L292">
            <v>0</v>
          </cell>
        </row>
      </sheetData>
      <sheetData sheetId="5"/>
      <sheetData sheetId="6"/>
      <sheetData sheetId="7"/>
      <sheetData sheetId="8"/>
      <sheetData sheetId="9">
        <row r="37">
          <cell r="E37">
            <v>159879542.38999999</v>
          </cell>
          <cell r="AU37">
            <v>128677476.30000001</v>
          </cell>
        </row>
        <row r="41">
          <cell r="E41">
            <v>2947689.1799999997</v>
          </cell>
          <cell r="AU41">
            <v>1431424.1400000001</v>
          </cell>
        </row>
        <row r="49">
          <cell r="E49">
            <v>1567469.76</v>
          </cell>
          <cell r="AU49">
            <v>903890.1</v>
          </cell>
        </row>
        <row r="186">
          <cell r="E186">
            <v>92853397.5</v>
          </cell>
          <cell r="AU186">
            <v>54636997.470000014</v>
          </cell>
        </row>
        <row r="199">
          <cell r="E199">
            <v>6419519.5899999999</v>
          </cell>
          <cell r="AU199">
            <v>2660735.2999999998</v>
          </cell>
        </row>
        <row r="248">
          <cell r="E248">
            <v>18167454.829999998</v>
          </cell>
          <cell r="AU248">
            <v>6772279.8810000001</v>
          </cell>
        </row>
        <row r="251">
          <cell r="E251">
            <v>145469836</v>
          </cell>
          <cell r="AU251">
            <v>75756264</v>
          </cell>
        </row>
        <row r="252">
          <cell r="E252">
            <v>22696377</v>
          </cell>
          <cell r="AU252">
            <v>12179897</v>
          </cell>
        </row>
        <row r="253">
          <cell r="E253">
            <v>9526145</v>
          </cell>
          <cell r="AU253">
            <v>5081073</v>
          </cell>
        </row>
        <row r="254">
          <cell r="E254">
            <v>6335262</v>
          </cell>
          <cell r="AU254">
            <v>3058942</v>
          </cell>
        </row>
        <row r="255">
          <cell r="E255">
            <v>11877801</v>
          </cell>
          <cell r="AU255">
            <v>4865386</v>
          </cell>
        </row>
        <row r="258">
          <cell r="E258">
            <v>953049.73000000021</v>
          </cell>
          <cell r="AU258">
            <v>0</v>
          </cell>
        </row>
        <row r="259">
          <cell r="E259">
            <v>0</v>
          </cell>
          <cell r="AU259">
            <v>731781</v>
          </cell>
        </row>
        <row r="260">
          <cell r="E260">
            <v>0</v>
          </cell>
          <cell r="AU260">
            <v>0</v>
          </cell>
        </row>
        <row r="261">
          <cell r="E261">
            <v>9999999.9999999981</v>
          </cell>
          <cell r="AU261">
            <v>6875690</v>
          </cell>
        </row>
        <row r="262">
          <cell r="E262">
            <v>9118196.4000000004</v>
          </cell>
          <cell r="AU262">
            <v>6950424</v>
          </cell>
        </row>
        <row r="263">
          <cell r="E263">
            <v>1675276.7300000004</v>
          </cell>
          <cell r="AU263">
            <v>2839808</v>
          </cell>
        </row>
        <row r="264">
          <cell r="E264">
            <v>944731.65</v>
          </cell>
          <cell r="AU264">
            <v>837962</v>
          </cell>
        </row>
        <row r="265">
          <cell r="E265">
            <v>580535.66999999993</v>
          </cell>
          <cell r="AU265">
            <v>306808</v>
          </cell>
        </row>
        <row r="266">
          <cell r="E266">
            <v>0</v>
          </cell>
          <cell r="AU266">
            <v>0</v>
          </cell>
        </row>
        <row r="267">
          <cell r="E267">
            <v>0</v>
          </cell>
          <cell r="AU267">
            <v>0</v>
          </cell>
        </row>
        <row r="268">
          <cell r="AU268">
            <v>0</v>
          </cell>
        </row>
        <row r="270">
          <cell r="E270">
            <v>72263655</v>
          </cell>
          <cell r="AU270">
            <v>41750244</v>
          </cell>
        </row>
        <row r="271">
          <cell r="E271">
            <v>24534423.999999996</v>
          </cell>
          <cell r="AU271">
            <v>12185540</v>
          </cell>
        </row>
        <row r="274">
          <cell r="E274">
            <v>0</v>
          </cell>
          <cell r="AU274">
            <v>0</v>
          </cell>
        </row>
        <row r="275">
          <cell r="E275">
            <v>0</v>
          </cell>
          <cell r="AU275">
            <v>0</v>
          </cell>
        </row>
        <row r="276">
          <cell r="E276">
            <v>0</v>
          </cell>
          <cell r="AU276">
            <v>0</v>
          </cell>
        </row>
        <row r="277">
          <cell r="E277">
            <v>0</v>
          </cell>
          <cell r="AU277">
            <v>0</v>
          </cell>
        </row>
        <row r="278">
          <cell r="E278">
            <v>0</v>
          </cell>
          <cell r="AU278">
            <v>0</v>
          </cell>
        </row>
        <row r="279">
          <cell r="E279">
            <v>0</v>
          </cell>
          <cell r="AU279">
            <v>0</v>
          </cell>
        </row>
        <row r="280">
          <cell r="E280">
            <v>0</v>
          </cell>
          <cell r="AU280">
            <v>0</v>
          </cell>
        </row>
        <row r="285">
          <cell r="E285">
            <v>0</v>
          </cell>
          <cell r="AU285">
            <v>0</v>
          </cell>
        </row>
        <row r="286">
          <cell r="E286">
            <v>435686.16</v>
          </cell>
          <cell r="AU286">
            <v>542297.41</v>
          </cell>
        </row>
        <row r="287">
          <cell r="AU287">
            <v>3080000</v>
          </cell>
        </row>
        <row r="291">
          <cell r="E291">
            <v>86404.640000000014</v>
          </cell>
          <cell r="AU291">
            <v>555</v>
          </cell>
        </row>
        <row r="292">
          <cell r="E292">
            <v>3029164.05</v>
          </cell>
          <cell r="AU292">
            <v>8251613</v>
          </cell>
        </row>
        <row r="293">
          <cell r="E293">
            <v>1131704.0000000002</v>
          </cell>
          <cell r="AU293">
            <v>1380180</v>
          </cell>
        </row>
        <row r="294">
          <cell r="E294">
            <v>0</v>
          </cell>
          <cell r="AU294">
            <v>0</v>
          </cell>
        </row>
        <row r="295">
          <cell r="E295">
            <v>12641825.610000001</v>
          </cell>
          <cell r="AU295">
            <v>7491856.0199999996</v>
          </cell>
        </row>
        <row r="296">
          <cell r="AU296">
            <v>758320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6"/>
  <sheetViews>
    <sheetView tabSelected="1" workbookViewId="0">
      <selection activeCell="I91" sqref="I91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1" width="15.5703125" style="1" bestFit="1" customWidth="1"/>
    <col min="12" max="16384" width="11.42578125" style="1"/>
  </cols>
  <sheetData>
    <row r="1" spans="2:10" ht="13.5" thickBot="1" x14ac:dyDescent="0.25"/>
    <row r="2" spans="2:10" x14ac:dyDescent="0.2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5" t="s">
        <v>1</v>
      </c>
      <c r="C3" s="26"/>
      <c r="D3" s="26"/>
      <c r="E3" s="26"/>
      <c r="F3" s="26"/>
      <c r="G3" s="26"/>
      <c r="H3" s="26"/>
      <c r="I3" s="26"/>
      <c r="J3" s="27"/>
    </row>
    <row r="4" spans="2:10" x14ac:dyDescent="0.2">
      <c r="B4" s="25" t="s">
        <v>2</v>
      </c>
      <c r="C4" s="26"/>
      <c r="D4" s="26"/>
      <c r="E4" s="26"/>
      <c r="F4" s="26"/>
      <c r="G4" s="26"/>
      <c r="H4" s="26"/>
      <c r="I4" s="26"/>
      <c r="J4" s="27"/>
    </row>
    <row r="5" spans="2:10" ht="13.5" thickBot="1" x14ac:dyDescent="0.25">
      <c r="B5" s="28" t="s">
        <v>3</v>
      </c>
      <c r="C5" s="29"/>
      <c r="D5" s="29"/>
      <c r="E5" s="29"/>
      <c r="F5" s="29"/>
      <c r="G5" s="29"/>
      <c r="H5" s="29"/>
      <c r="I5" s="29"/>
      <c r="J5" s="30"/>
    </row>
    <row r="6" spans="2:10" ht="9" customHeight="1" thickBot="1" x14ac:dyDescent="0.25">
      <c r="B6" s="22"/>
      <c r="C6" s="23"/>
      <c r="D6" s="24"/>
      <c r="E6" s="31" t="s">
        <v>4</v>
      </c>
      <c r="F6" s="32"/>
      <c r="G6" s="32"/>
      <c r="H6" s="32"/>
      <c r="I6" s="33"/>
      <c r="J6" s="34" t="s">
        <v>5</v>
      </c>
    </row>
    <row r="7" spans="2:10" x14ac:dyDescent="0.2">
      <c r="B7" s="25" t="s">
        <v>6</v>
      </c>
      <c r="C7" s="26"/>
      <c r="D7" s="27"/>
      <c r="E7" s="34" t="s">
        <v>7</v>
      </c>
      <c r="F7" s="37" t="s">
        <v>8</v>
      </c>
      <c r="G7" s="34" t="s">
        <v>9</v>
      </c>
      <c r="H7" s="34" t="s">
        <v>10</v>
      </c>
      <c r="I7" s="34" t="s">
        <v>11</v>
      </c>
      <c r="J7" s="35"/>
    </row>
    <row r="8" spans="2:10" ht="13.5" thickBot="1" x14ac:dyDescent="0.25">
      <c r="B8" s="28"/>
      <c r="C8" s="29"/>
      <c r="D8" s="30"/>
      <c r="E8" s="36"/>
      <c r="F8" s="38"/>
      <c r="G8" s="36"/>
      <c r="H8" s="36"/>
      <c r="I8" s="36"/>
      <c r="J8" s="36"/>
    </row>
    <row r="9" spans="2:10" ht="6.75" customHeight="1" x14ac:dyDescent="0.2">
      <c r="B9" s="41"/>
      <c r="C9" s="42"/>
      <c r="D9" s="43"/>
      <c r="E9" s="2"/>
      <c r="F9" s="2"/>
      <c r="G9" s="2"/>
      <c r="H9" s="2"/>
      <c r="I9" s="2"/>
      <c r="J9" s="2"/>
    </row>
    <row r="10" spans="2:10" x14ac:dyDescent="0.2">
      <c r="B10" s="44" t="s">
        <v>12</v>
      </c>
      <c r="C10" s="45"/>
      <c r="D10" s="46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39" t="s">
        <v>13</v>
      </c>
      <c r="D11" s="40"/>
      <c r="E11" s="4">
        <f>+'[1]INGRESOS DEVENGADOS MENSUAL '!E37</f>
        <v>159879542.38999999</v>
      </c>
      <c r="F11" s="4">
        <f>+'[1]SABANA DE TRANSFERENCIAS'!H36+'[1]SABANA DE TRANSFERENCIAS'!L36</f>
        <v>0</v>
      </c>
      <c r="G11" s="4">
        <f t="shared" ref="G11:G16" si="0">+E11+F11</f>
        <v>159879542.38999999</v>
      </c>
      <c r="H11" s="4">
        <f>+'[1]INGRESOS DEVENGADOS MENSUAL '!AU37</f>
        <v>128677476.30000001</v>
      </c>
      <c r="I11" s="4">
        <f>+'[1]INGRESOS DEVENGADOS MENSUAL '!AU37</f>
        <v>128677476.30000001</v>
      </c>
      <c r="J11" s="4">
        <f>+I11-E11</f>
        <v>-31202066.089999974</v>
      </c>
    </row>
    <row r="12" spans="2:10" ht="10.5" customHeight="1" x14ac:dyDescent="0.2">
      <c r="B12" s="3"/>
      <c r="C12" s="39" t="s">
        <v>14</v>
      </c>
      <c r="D12" s="40"/>
      <c r="E12" s="4">
        <f>+'[1]INGRESOS DEVENGADOS MENSUAL '!E41</f>
        <v>2947689.1799999997</v>
      </c>
      <c r="F12" s="4">
        <f>+'[1]SABANA DE TRANSFERENCIAS'!H40+'[1]SABANA DE TRANSFERENCIAS'!L40</f>
        <v>0</v>
      </c>
      <c r="G12" s="4">
        <f t="shared" si="0"/>
        <v>2947689.1799999997</v>
      </c>
      <c r="H12" s="4">
        <f>+'[1]INGRESOS DEVENGADOS MENSUAL '!AU41</f>
        <v>1431424.1400000001</v>
      </c>
      <c r="I12" s="4">
        <f>+'[1]INGRESOS DEVENGADOS MENSUAL '!AU41</f>
        <v>1431424.1400000001</v>
      </c>
      <c r="J12" s="4">
        <f>+I12-E12</f>
        <v>-1516265.0399999996</v>
      </c>
    </row>
    <row r="13" spans="2:10" ht="10.5" customHeight="1" x14ac:dyDescent="0.2">
      <c r="B13" s="3"/>
      <c r="C13" s="39" t="s">
        <v>15</v>
      </c>
      <c r="D13" s="40"/>
      <c r="E13" s="4">
        <f>+'[1]INGRESOS DEVENGADOS MENSUAL '!E49</f>
        <v>1567469.76</v>
      </c>
      <c r="F13" s="4">
        <f>+'[1]SABANA DE TRANSFERENCIAS'!H48+'[1]SABANA DE TRANSFERENCIAS'!L48</f>
        <v>0</v>
      </c>
      <c r="G13" s="4">
        <f t="shared" si="0"/>
        <v>1567469.76</v>
      </c>
      <c r="H13" s="4">
        <f>+'[1]INGRESOS DEVENGADOS MENSUAL '!AU49</f>
        <v>903890.1</v>
      </c>
      <c r="I13" s="4">
        <f>+'[1]INGRESOS DEVENGADOS MENSUAL '!AU49</f>
        <v>903890.1</v>
      </c>
      <c r="J13" s="4">
        <f t="shared" ref="J13:J16" si="1">+I13-E13</f>
        <v>-663579.66</v>
      </c>
    </row>
    <row r="14" spans="2:10" ht="10.5" customHeight="1" x14ac:dyDescent="0.2">
      <c r="B14" s="3"/>
      <c r="C14" s="39" t="s">
        <v>16</v>
      </c>
      <c r="D14" s="40"/>
      <c r="E14" s="4">
        <f>+'[1]INGRESOS DEVENGADOS MENSUAL '!E186</f>
        <v>92853397.5</v>
      </c>
      <c r="F14" s="4">
        <f>+'[1]SABANA DE TRANSFERENCIAS'!H185+'[1]SABANA DE TRANSFERENCIAS'!L185</f>
        <v>0</v>
      </c>
      <c r="G14" s="4">
        <f t="shared" si="0"/>
        <v>92853397.5</v>
      </c>
      <c r="H14" s="4">
        <f>+'[1]INGRESOS DEVENGADOS MENSUAL '!AU186</f>
        <v>54636997.470000014</v>
      </c>
      <c r="I14" s="4">
        <f>+'[1]INGRESOS DEVENGADOS MENSUAL '!AU186</f>
        <v>54636997.470000014</v>
      </c>
      <c r="J14" s="4">
        <f t="shared" si="1"/>
        <v>-38216400.029999986</v>
      </c>
    </row>
    <row r="15" spans="2:10" ht="10.5" customHeight="1" x14ac:dyDescent="0.2">
      <c r="B15" s="3"/>
      <c r="C15" s="39" t="s">
        <v>17</v>
      </c>
      <c r="D15" s="40"/>
      <c r="E15" s="4">
        <f>+'[1]INGRESOS DEVENGADOS MENSUAL '!E199</f>
        <v>6419519.5899999999</v>
      </c>
      <c r="F15" s="4">
        <f>+'[1]SABANA DE TRANSFERENCIAS'!H197+'[1]SABANA DE TRANSFERENCIAS'!L197</f>
        <v>0</v>
      </c>
      <c r="G15" s="4">
        <f t="shared" si="0"/>
        <v>6419519.5899999999</v>
      </c>
      <c r="H15" s="4">
        <f>+'[1]INGRESOS DEVENGADOS MENSUAL '!AU199</f>
        <v>2660735.2999999998</v>
      </c>
      <c r="I15" s="4">
        <f>+'[1]INGRESOS DEVENGADOS MENSUAL '!AU199</f>
        <v>2660735.2999999998</v>
      </c>
      <c r="J15" s="4">
        <f t="shared" si="1"/>
        <v>-3758784.29</v>
      </c>
    </row>
    <row r="16" spans="2:10" ht="10.5" customHeight="1" x14ac:dyDescent="0.2">
      <c r="B16" s="3"/>
      <c r="C16" s="39" t="s">
        <v>18</v>
      </c>
      <c r="D16" s="40"/>
      <c r="E16" s="4">
        <f>+'[1]INGRESOS DEVENGADOS MENSUAL '!E248</f>
        <v>18167454.829999998</v>
      </c>
      <c r="F16" s="4">
        <f>+'[1]SABANA DE TRANSFERENCIAS'!H246+'[1]SABANA DE TRANSFERENCIAS'!L246</f>
        <v>0</v>
      </c>
      <c r="G16" s="4">
        <f t="shared" si="0"/>
        <v>18167454.829999998</v>
      </c>
      <c r="H16" s="4">
        <f>+'[1]INGRESOS DEVENGADOS MENSUAL '!AU248</f>
        <v>6772279.8810000001</v>
      </c>
      <c r="I16" s="4">
        <f>+'[1]INGRESOS DEVENGADOS MENSUAL '!AU248</f>
        <v>6772279.8810000001</v>
      </c>
      <c r="J16" s="4">
        <f t="shared" si="1"/>
        <v>-11395174.948999997</v>
      </c>
    </row>
    <row r="17" spans="2:10" ht="10.5" customHeight="1" x14ac:dyDescent="0.2">
      <c r="B17" s="3"/>
      <c r="C17" s="39" t="s">
        <v>19</v>
      </c>
      <c r="D17" s="40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39" t="s">
        <v>20</v>
      </c>
      <c r="D18" s="40"/>
      <c r="E18" s="5">
        <f>SUM(E19:E29)</f>
        <v>206858470.72999999</v>
      </c>
      <c r="F18" s="5">
        <f>SUM(F19:F29)</f>
        <v>-12227509</v>
      </c>
      <c r="G18" s="5">
        <f>SUM(G19:G29)</f>
        <v>194630961.72999999</v>
      </c>
      <c r="H18" s="5">
        <f>SUM(H19:H29)</f>
        <v>108549033</v>
      </c>
      <c r="I18" s="5">
        <f>SUM(I19:I29)</f>
        <v>108549033</v>
      </c>
      <c r="J18" s="4">
        <f>+I18-E18</f>
        <v>-98309437.729999989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'!E251+'[1]INGRESOS DEVENGADOS MENSUAL '!E258+'[1]INGRESOS DEVENGADOS MENSUAL '!E259+'[1]INGRESOS DEVENGADOS MENSUAL '!E260</f>
        <v>146422885.72999999</v>
      </c>
      <c r="F19" s="4">
        <f>+'[1]SABANA DE TRANSFERENCIAS'!H249+'[1]SABANA DE TRANSFERENCIAS'!H257+'[1]SABANA DE TRANSFERENCIAS'!H258+'[1]SABANA DE TRANSFERENCIAS'!L249+'[1]SABANA DE TRANSFERENCIAS'!L257+'[1]SABANA DE TRANSFERENCIAS'!L258</f>
        <v>-8594525</v>
      </c>
      <c r="G19" s="4">
        <f>+E19+F19</f>
        <v>137828360.72999999</v>
      </c>
      <c r="H19" s="8">
        <f>+'[1]INGRESOS DEVENGADOS MENSUAL '!AU251+'[1]INGRESOS DEVENGADOS MENSUAL '!AU258+'[1]INGRESOS DEVENGADOS MENSUAL '!AU259+'[1]INGRESOS DEVENGADOS MENSUAL '!AU260</f>
        <v>76488045</v>
      </c>
      <c r="I19" s="8">
        <f>+'[1]INGRESOS DEVENGADOS MENSUAL '!AU251+'[1]INGRESOS DEVENGADOS MENSUAL '!AU258+'[1]INGRESOS DEVENGADOS MENSUAL '!AU259+'[1]INGRESOS DEVENGADOS MENSUAL '!AU260</f>
        <v>76488045</v>
      </c>
      <c r="J19" s="4">
        <f>+I19-E19</f>
        <v>-69934840.729999989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'!E252</f>
        <v>22696377</v>
      </c>
      <c r="F20" s="4">
        <f>+'[1]SABANA DE TRANSFERENCIAS'!H250+'[1]SABANA DE TRANSFERENCIAS'!L250</f>
        <v>-1340928</v>
      </c>
      <c r="G20" s="4">
        <f>+E20+F20</f>
        <v>21355449</v>
      </c>
      <c r="H20" s="4">
        <f>+'[1]INGRESOS DEVENGADOS MENSUAL '!AU252</f>
        <v>12179897</v>
      </c>
      <c r="I20" s="4">
        <f>+'[1]INGRESOS DEVENGADOS MENSUAL '!AU252</f>
        <v>12179897</v>
      </c>
      <c r="J20" s="4">
        <f>+I20-E20</f>
        <v>-10516480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'!E253</f>
        <v>9526145</v>
      </c>
      <c r="F21" s="4">
        <f>+'[1]SABANA DE TRANSFERENCIAS'!H251+'[1]SABANA DE TRANSFERENCIAS'!L251</f>
        <v>-562815</v>
      </c>
      <c r="G21" s="4">
        <f>+E21+F21</f>
        <v>8963330</v>
      </c>
      <c r="H21" s="4">
        <f>+'[1]INGRESOS DEVENGADOS MENSUAL '!AU253</f>
        <v>5081073</v>
      </c>
      <c r="I21" s="4">
        <f>+'[1]INGRESOS DEVENGADOS MENSUAL '!AU253</f>
        <v>5081073</v>
      </c>
      <c r="J21" s="4">
        <f>+I21-E21</f>
        <v>-4445072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4">
        <v>0</v>
      </c>
      <c r="G22" s="4">
        <f t="shared" ref="G22:G29" si="2">+E22-F22</f>
        <v>0</v>
      </c>
      <c r="H22" s="4">
        <v>0</v>
      </c>
      <c r="I22" s="4">
        <v>0</v>
      </c>
      <c r="J22" s="4">
        <f t="shared" ref="J22:J42" si="3">+I22-E22</f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4">
        <v>0</v>
      </c>
      <c r="G23" s="4">
        <f t="shared" si="2"/>
        <v>0</v>
      </c>
      <c r="H23" s="4">
        <v>0</v>
      </c>
      <c r="I23" s="4">
        <v>0</v>
      </c>
      <c r="J23" s="4">
        <f t="shared" si="3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'!E254</f>
        <v>6335262</v>
      </c>
      <c r="F24" s="4">
        <f>+'[1]SABANA DE TRANSFERENCIAS'!H252+'[1]SABANA DE TRANSFERENCIAS'!L252</f>
        <v>-374295</v>
      </c>
      <c r="G24" s="9">
        <f>+E24+F24</f>
        <v>5960967</v>
      </c>
      <c r="H24" s="9">
        <f>+'[1]INGRESOS DEVENGADOS MENSUAL '!AU254</f>
        <v>3058942</v>
      </c>
      <c r="I24" s="4">
        <f>+'[1]INGRESOS DEVENGADOS MENSUAL '!AU254</f>
        <v>3058942</v>
      </c>
      <c r="J24" s="4">
        <f>+I24-E24</f>
        <v>-3276320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4">
        <v>0</v>
      </c>
      <c r="G25" s="9">
        <f t="shared" si="2"/>
        <v>0</v>
      </c>
      <c r="H25" s="9">
        <v>0</v>
      </c>
      <c r="I25" s="4">
        <v>0</v>
      </c>
      <c r="J25" s="4">
        <f>+I25-E25</f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4">
        <v>0</v>
      </c>
      <c r="G26" s="4">
        <f t="shared" si="2"/>
        <v>0</v>
      </c>
      <c r="H26" s="4">
        <v>0</v>
      </c>
      <c r="I26" s="4">
        <v>0</v>
      </c>
      <c r="J26" s="4">
        <f t="shared" si="3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'!E255</f>
        <v>11877801</v>
      </c>
      <c r="F27" s="4">
        <f>+'[1]SABANA DE TRANSFERENCIAS'!H253+'[1]SABANA DE TRANSFERENCIAS'!L253</f>
        <v>-2083903</v>
      </c>
      <c r="G27" s="4">
        <f>+E27+F27</f>
        <v>9793898</v>
      </c>
      <c r="H27" s="4">
        <f>+'[1]INGRESOS DEVENGADOS MENSUAL '!AU255</f>
        <v>4865386</v>
      </c>
      <c r="I27" s="4">
        <f>+'[1]INGRESOS DEVENGADOS MENSUAL '!AU255</f>
        <v>4865386</v>
      </c>
      <c r="J27" s="4">
        <f>+I27-E27</f>
        <v>-7012415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'!E261</f>
        <v>9999999.9999999981</v>
      </c>
      <c r="F28" s="4">
        <f>+'[1]SABANA DE TRANSFERENCIAS'!H259+'[1]SABANA DE TRANSFERENCIAS'!L259+'[1]SABANA DE TRANSFERENCIAS'!H266+'[1]SABANA DE TRANSFERENCIAS'!L266</f>
        <v>728957</v>
      </c>
      <c r="G28" s="4">
        <f>+E28+F28</f>
        <v>10728956.999999998</v>
      </c>
      <c r="H28" s="4">
        <f>+'[1]INGRESOS DEVENGADOS MENSUAL '!AU261+'[1]INGRESOS DEVENGADOS MENSUAL '!AU268</f>
        <v>6875690</v>
      </c>
      <c r="I28" s="4">
        <f>+'[1]INGRESOS DEVENGADOS MENSUAL '!AU261</f>
        <v>6875690</v>
      </c>
      <c r="J28" s="4">
        <f>+I28-E28</f>
        <v>-3124309.9999999981</v>
      </c>
    </row>
    <row r="29" spans="2:10" ht="10.5" customHeight="1" x14ac:dyDescent="0.2">
      <c r="B29" s="3"/>
      <c r="C29" s="6"/>
      <c r="D29" s="7" t="s">
        <v>31</v>
      </c>
      <c r="E29" s="4">
        <v>0</v>
      </c>
      <c r="F29" s="4">
        <v>0</v>
      </c>
      <c r="G29" s="4">
        <f t="shared" si="2"/>
        <v>0</v>
      </c>
      <c r="H29" s="4"/>
      <c r="I29" s="4"/>
      <c r="J29" s="4">
        <f t="shared" si="3"/>
        <v>0</v>
      </c>
    </row>
    <row r="30" spans="2:10" ht="10.5" customHeight="1" x14ac:dyDescent="0.2">
      <c r="B30" s="3"/>
      <c r="C30" s="39" t="s">
        <v>32</v>
      </c>
      <c r="D30" s="40"/>
      <c r="E30" s="4">
        <f>SUM(E31:E35)</f>
        <v>16889098.300000001</v>
      </c>
      <c r="F30" s="4">
        <f>SUM(F31:F35)</f>
        <v>4342976.95</v>
      </c>
      <c r="G30" s="4">
        <f>SUM(G31:G35)</f>
        <v>21232075.25</v>
      </c>
      <c r="H30" s="4">
        <f>SUM(H31:H35)</f>
        <v>17124204.02</v>
      </c>
      <c r="I30" s="4">
        <f>SUM(I31:I35)</f>
        <v>17124204.02</v>
      </c>
      <c r="J30" s="4">
        <f>+I30-E30</f>
        <v>235105.71999999881</v>
      </c>
    </row>
    <row r="31" spans="2:10" ht="10.5" customHeight="1" x14ac:dyDescent="0.2">
      <c r="B31" s="3"/>
      <c r="C31" s="6"/>
      <c r="D31" s="7" t="s">
        <v>33</v>
      </c>
      <c r="E31" s="4">
        <f>+'[1]INGRESOS DEVENGADOS MENSUAL '!E291</f>
        <v>86404.640000000014</v>
      </c>
      <c r="F31" s="4">
        <f>+'[1]SABANA DE TRANSFERENCIAS'!H288+'[1]SABANA DE TRANSFERENCIAS'!L288</f>
        <v>0</v>
      </c>
      <c r="G31" s="4">
        <f>+E31+F31</f>
        <v>86404.640000000014</v>
      </c>
      <c r="H31" s="4">
        <f>+'[1]INGRESOS DEVENGADOS MENSUAL '!AU291</f>
        <v>555</v>
      </c>
      <c r="I31" s="4">
        <f>+'[1]INGRESOS DEVENGADOS MENSUAL '!AU291</f>
        <v>555</v>
      </c>
      <c r="J31" s="4">
        <f>+I31-E31</f>
        <v>-85849.640000000014</v>
      </c>
    </row>
    <row r="32" spans="2:10" ht="10.5" customHeight="1" x14ac:dyDescent="0.2">
      <c r="B32" s="3"/>
      <c r="C32" s="6"/>
      <c r="D32" s="7" t="s">
        <v>34</v>
      </c>
      <c r="E32" s="4">
        <f>+'[1]INGRESOS DEVENGADOS MENSUAL '!E292</f>
        <v>3029164.05</v>
      </c>
      <c r="F32" s="4">
        <f>+'[1]SABANA DE TRANSFERENCIAS'!H289+'[1]SABANA DE TRANSFERENCIAS'!L289</f>
        <v>4152118.95</v>
      </c>
      <c r="G32" s="4">
        <f>+E32+F32</f>
        <v>7181283</v>
      </c>
      <c r="H32" s="4">
        <f>+'[1]INGRESOS DEVENGADOS MENSUAL '!AU292</f>
        <v>8251613</v>
      </c>
      <c r="I32" s="4">
        <f>+'[1]INGRESOS DEVENGADOS MENSUAL '!AU292</f>
        <v>8251613</v>
      </c>
      <c r="J32" s="4">
        <f>+I32-E32</f>
        <v>5222448.95</v>
      </c>
    </row>
    <row r="33" spans="2:11" ht="10.5" customHeight="1" x14ac:dyDescent="0.2">
      <c r="B33" s="3"/>
      <c r="C33" s="6"/>
      <c r="D33" s="7" t="s">
        <v>35</v>
      </c>
      <c r="E33" s="4">
        <f>+'[1]INGRESOS DEVENGADOS MENSUAL '!E293</f>
        <v>1131704.0000000002</v>
      </c>
      <c r="F33" s="4">
        <f>+'[1]SABANA DE TRANSFERENCIAS'!H290+'[1]SABANA DE TRANSFERENCIAS'!L290</f>
        <v>190858</v>
      </c>
      <c r="G33" s="4">
        <f>+E33+F33</f>
        <v>1322562.0000000002</v>
      </c>
      <c r="H33" s="4">
        <f>+'[1]INGRESOS DEVENGADOS MENSUAL '!AU293</f>
        <v>1380180</v>
      </c>
      <c r="I33" s="4">
        <f>+'[1]INGRESOS DEVENGADOS MENSUAL '!AU293</f>
        <v>1380180</v>
      </c>
      <c r="J33" s="4">
        <f>+I33-E33</f>
        <v>248475.99999999977</v>
      </c>
    </row>
    <row r="34" spans="2:11" ht="10.5" customHeight="1" x14ac:dyDescent="0.2">
      <c r="B34" s="3"/>
      <c r="C34" s="6"/>
      <c r="D34" s="7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ref="J34:J36" si="4">+I34-E34</f>
        <v>0</v>
      </c>
    </row>
    <row r="35" spans="2:11" ht="10.5" customHeight="1" x14ac:dyDescent="0.2">
      <c r="B35" s="3"/>
      <c r="C35" s="6"/>
      <c r="D35" s="7" t="s">
        <v>37</v>
      </c>
      <c r="E35" s="4">
        <f>+'[1]INGRESOS DEVENGADOS MENSUAL '!E294+'[1]INGRESOS DEVENGADOS MENSUAL '!E295</f>
        <v>12641825.610000001</v>
      </c>
      <c r="F35" s="4">
        <f>+'[1]SABANA DE TRANSFERENCIAS'!H291+'[1]SABANA DE TRANSFERENCIAS'!H292+'[1]SABANA DE TRANSFERENCIAS'!L291+'[1]SABANA DE TRANSFERENCIAS'!L292</f>
        <v>0</v>
      </c>
      <c r="G35" s="4">
        <f>+E35+F35</f>
        <v>12641825.610000001</v>
      </c>
      <c r="H35" s="4">
        <f>+'[1]INGRESOS DEVENGADOS MENSUAL '!AU294+'[1]INGRESOS DEVENGADOS MENSUAL '!AU295</f>
        <v>7491856.0199999996</v>
      </c>
      <c r="I35" s="4">
        <f>+'[1]INGRESOS DEVENGADOS MENSUAL '!AU294+'[1]INGRESOS DEVENGADOS MENSUAL '!AU295</f>
        <v>7491856.0199999996</v>
      </c>
      <c r="J35" s="4">
        <f>+I35-E35</f>
        <v>-5149969.5900000017</v>
      </c>
    </row>
    <row r="36" spans="2:11" ht="10.5" customHeight="1" x14ac:dyDescent="0.2">
      <c r="B36" s="3"/>
      <c r="C36" s="39" t="s">
        <v>38</v>
      </c>
      <c r="D36" s="40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4"/>
        <v>0</v>
      </c>
    </row>
    <row r="37" spans="2:11" ht="10.5" customHeight="1" x14ac:dyDescent="0.2">
      <c r="B37" s="3"/>
      <c r="C37" s="39" t="s">
        <v>39</v>
      </c>
      <c r="D37" s="40"/>
      <c r="E37" s="4">
        <f>SUM(E38)</f>
        <v>435686.16</v>
      </c>
      <c r="F37" s="4">
        <f>SUM(F38)</f>
        <v>4782886</v>
      </c>
      <c r="G37" s="4">
        <f>SUM(G38)</f>
        <v>5218572.16</v>
      </c>
      <c r="H37" s="4">
        <f>SUM(H38)</f>
        <v>3622297.41</v>
      </c>
      <c r="I37" s="4">
        <f>SUM(I38)</f>
        <v>3622297.41</v>
      </c>
      <c r="J37" s="4">
        <f>+I37-E37</f>
        <v>3186611.25</v>
      </c>
    </row>
    <row r="38" spans="2:11" ht="10.5" customHeight="1" x14ac:dyDescent="0.2">
      <c r="B38" s="3"/>
      <c r="C38" s="6"/>
      <c r="D38" s="7" t="s">
        <v>40</v>
      </c>
      <c r="E38" s="4">
        <f>+'[1]INGRESOS DEVENGADOS MENSUAL '!E286</f>
        <v>435686.16</v>
      </c>
      <c r="F38" s="4">
        <f>+'[1]SABANA DE TRANSFERENCIAS'!H284+'[1]SABANA DE TRANSFERENCIAS'!L284+'[1]SABANA DE TRANSFERENCIAS'!H285+'[1]SABANA DE TRANSFERENCIAS'!L285</f>
        <v>4782886</v>
      </c>
      <c r="G38" s="4">
        <f>+E38+F38</f>
        <v>5218572.16</v>
      </c>
      <c r="H38" s="4">
        <f>+'[1]INGRESOS DEVENGADOS MENSUAL '!AU286+'[1]INGRESOS DEVENGADOS MENSUAL '!AU287</f>
        <v>3622297.41</v>
      </c>
      <c r="I38" s="4">
        <f>+H38</f>
        <v>3622297.41</v>
      </c>
      <c r="J38" s="4">
        <f>+I38-E38</f>
        <v>3186611.25</v>
      </c>
    </row>
    <row r="39" spans="2:11" ht="10.5" customHeight="1" x14ac:dyDescent="0.2">
      <c r="B39" s="3"/>
      <c r="C39" s="39" t="s">
        <v>41</v>
      </c>
      <c r="D39" s="40"/>
      <c r="E39" s="4">
        <f>SUM(E40:E41)</f>
        <v>12318740.450000001</v>
      </c>
      <c r="F39" s="4">
        <f>SUM(F40:F41)</f>
        <v>3905916.55</v>
      </c>
      <c r="G39" s="4">
        <f>SUM(G40:G41)</f>
        <v>16224657</v>
      </c>
      <c r="H39" s="4">
        <f>SUM(H40:H41)</f>
        <v>11693322</v>
      </c>
      <c r="I39" s="4">
        <f>SUM(I40:I41)</f>
        <v>11693322</v>
      </c>
      <c r="J39" s="4">
        <f>+I39-E39</f>
        <v>-625418.45000000112</v>
      </c>
    </row>
    <row r="40" spans="2:11" ht="10.5" customHeight="1" x14ac:dyDescent="0.2">
      <c r="B40" s="3"/>
      <c r="C40" s="6"/>
      <c r="D40" s="7" t="s">
        <v>42</v>
      </c>
      <c r="E40" s="4">
        <f>+'[1]INGRESOS DEVENGADOS MENSUAL '!E262+'[1]INGRESOS DEVENGADOS MENSUAL '!E263+'[1]INGRESOS DEVENGADOS MENSUAL '!E264+'[1]INGRESOS DEVENGADOS MENSUAL '!E265+'[1]INGRESOS DEVENGADOS MENSUAL '!E266+'[1]INGRESOS DEVENGADOS MENSUAL '!E267</f>
        <v>12318740.450000001</v>
      </c>
      <c r="F40" s="4">
        <f>+'[1]SABANA DE TRANSFERENCIAS'!H260+'[1]SABANA DE TRANSFERENCIAS'!H261+'[1]SABANA DE TRANSFERENCIAS'!H262+'[1]SABANA DE TRANSFERENCIAS'!H263+'[1]SABANA DE TRANSFERENCIAS'!H264+'[1]SABANA DE TRANSFERENCIAS'!H265+'[1]SABANA DE TRANSFERENCIAS'!L260+'[1]SABANA DE TRANSFERENCIAS'!L261+'[1]SABANA DE TRANSFERENCIAS'!L262+'[1]SABANA DE TRANSFERENCIAS'!L263+'[1]SABANA DE TRANSFERENCIAS'!L264+'[1]SABANA DE TRANSFERENCIAS'!L265</f>
        <v>3905916.55</v>
      </c>
      <c r="G40" s="4">
        <f>+E40+F40</f>
        <v>16224657</v>
      </c>
      <c r="H40" s="4">
        <f>+'[1]INGRESOS DEVENGADOS MENSUAL '!AU262+'[1]INGRESOS DEVENGADOS MENSUAL '!AU263+'[1]INGRESOS DEVENGADOS MENSUAL '!AU264+'[1]INGRESOS DEVENGADOS MENSUAL '!AU265+'[1]INGRESOS DEVENGADOS MENSUAL '!AU266+'[1]INGRESOS DEVENGADOS MENSUAL '!AU267+'[1]INGRESOS DEVENGADOS MENSUAL '!AU296</f>
        <v>11693322</v>
      </c>
      <c r="I40" s="4">
        <f>+H40</f>
        <v>11693322</v>
      </c>
      <c r="J40" s="4">
        <f>+I40-E40</f>
        <v>-625418.45000000112</v>
      </c>
    </row>
    <row r="41" spans="2:11" ht="10.5" customHeight="1" x14ac:dyDescent="0.2">
      <c r="B41" s="3"/>
      <c r="C41" s="6"/>
      <c r="D41" s="7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3"/>
        <v>0</v>
      </c>
    </row>
    <row r="42" spans="2:11" ht="10.5" customHeight="1" x14ac:dyDescent="0.2">
      <c r="B42" s="10"/>
      <c r="C42" s="11"/>
      <c r="D42" s="12"/>
      <c r="E42" s="4"/>
      <c r="F42" s="4"/>
      <c r="G42" s="4"/>
      <c r="H42" s="4"/>
      <c r="I42" s="4"/>
      <c r="J42" s="4">
        <f t="shared" si="3"/>
        <v>0</v>
      </c>
    </row>
    <row r="43" spans="2:11" ht="10.5" customHeight="1" x14ac:dyDescent="0.2">
      <c r="B43" s="44" t="s">
        <v>44</v>
      </c>
      <c r="C43" s="45"/>
      <c r="D43" s="47"/>
      <c r="E43" s="13">
        <f t="shared" ref="E43:I43" si="5">+E11+E12+E13+E14+E15+E16+E17+E18+E30+E36+E37+E39</f>
        <v>518337068.89000005</v>
      </c>
      <c r="F43" s="13">
        <f t="shared" si="5"/>
        <v>804270.5</v>
      </c>
      <c r="G43" s="13">
        <f t="shared" si="5"/>
        <v>519141339.39000005</v>
      </c>
      <c r="H43" s="13">
        <f t="shared" si="5"/>
        <v>336071659.62100005</v>
      </c>
      <c r="I43" s="13">
        <f t="shared" si="5"/>
        <v>336071659.62100005</v>
      </c>
      <c r="J43" s="13">
        <f>+J11+J12+J13+J14+J15+J16+J17+J18+J30+J36+J37+J39</f>
        <v>-182265409.26899996</v>
      </c>
      <c r="K43" s="14"/>
    </row>
    <row r="44" spans="2:11" ht="10.5" customHeight="1" x14ac:dyDescent="0.2">
      <c r="B44" s="44" t="s">
        <v>45</v>
      </c>
      <c r="C44" s="45"/>
      <c r="D44" s="47"/>
      <c r="E44" s="15"/>
      <c r="F44" s="15"/>
      <c r="G44" s="15"/>
      <c r="H44" s="15"/>
      <c r="I44" s="16"/>
      <c r="J44" s="16"/>
    </row>
    <row r="45" spans="2:11" ht="10.5" customHeight="1" x14ac:dyDescent="0.2">
      <c r="B45" s="10"/>
      <c r="C45" s="11"/>
      <c r="D45" s="12"/>
      <c r="E45" s="4"/>
      <c r="F45" s="4"/>
      <c r="G45" s="4"/>
      <c r="H45" s="4"/>
      <c r="I45" s="4"/>
      <c r="J45" s="4"/>
    </row>
    <row r="46" spans="2:11" ht="10.5" customHeight="1" x14ac:dyDescent="0.2">
      <c r="B46" s="44" t="s">
        <v>46</v>
      </c>
      <c r="C46" s="45"/>
      <c r="D46" s="47"/>
      <c r="E46" s="4"/>
      <c r="F46" s="4"/>
      <c r="G46" s="4"/>
      <c r="H46" s="4"/>
      <c r="I46" s="4"/>
      <c r="J46" s="4"/>
    </row>
    <row r="47" spans="2:11" ht="10.5" customHeight="1" x14ac:dyDescent="0.2">
      <c r="B47" s="3"/>
      <c r="C47" s="39" t="s">
        <v>47</v>
      </c>
      <c r="D47" s="40"/>
      <c r="E47" s="4">
        <f>SUM(E48:E55)</f>
        <v>96798079</v>
      </c>
      <c r="F47" s="4">
        <f>SUM(F48:F55)</f>
        <v>11073483</v>
      </c>
      <c r="G47" s="4">
        <f>SUM(G48:G55)</f>
        <v>107871562</v>
      </c>
      <c r="H47" s="4">
        <f>SUM(H48:H55)</f>
        <v>53935784</v>
      </c>
      <c r="I47" s="4">
        <f>SUM(I48:I55)</f>
        <v>53935784</v>
      </c>
      <c r="J47" s="4">
        <f>+I47-E47</f>
        <v>-42862295</v>
      </c>
    </row>
    <row r="48" spans="2:11" ht="10.5" customHeight="1" x14ac:dyDescent="0.2">
      <c r="B48" s="3"/>
      <c r="C48" s="6"/>
      <c r="D48" s="7" t="s">
        <v>48</v>
      </c>
      <c r="E48" s="4"/>
      <c r="F48" s="4"/>
      <c r="G48" s="4"/>
      <c r="H48" s="4"/>
      <c r="I48" s="4"/>
      <c r="J48" s="4">
        <f t="shared" ref="J48:J61" si="6">+I48-E48</f>
        <v>0</v>
      </c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>
        <f t="shared" si="6"/>
        <v>0</v>
      </c>
    </row>
    <row r="50" spans="2:10" ht="10.5" customHeight="1" x14ac:dyDescent="0.2">
      <c r="B50" s="3"/>
      <c r="C50" s="6"/>
      <c r="D50" s="7" t="s">
        <v>50</v>
      </c>
      <c r="E50" s="4">
        <f>+'[1]INGRESOS DEVENGADOS MENSUAL '!E271</f>
        <v>24534423.999999996</v>
      </c>
      <c r="F50" s="4">
        <f>+'[1]SABANA DE TRANSFERENCIAS'!H268+'[1]SABANA DE TRANSFERENCIAS'!L268</f>
        <v>11236827</v>
      </c>
      <c r="G50" s="4">
        <f>+E50+F50</f>
        <v>35771251</v>
      </c>
      <c r="H50" s="4">
        <f>+'[1]INGRESOS DEVENGADOS MENSUAL '!AU271</f>
        <v>12185540</v>
      </c>
      <c r="I50" s="4">
        <f>+'[1]INGRESOS DEVENGADOS MENSUAL '!AU271</f>
        <v>12185540</v>
      </c>
      <c r="J50" s="4">
        <f>+I50-E50</f>
        <v>-12348883.999999996</v>
      </c>
    </row>
    <row r="51" spans="2:10" ht="10.5" customHeight="1" x14ac:dyDescent="0.2">
      <c r="B51" s="3"/>
      <c r="C51" s="6"/>
      <c r="D51" s="7" t="s">
        <v>51</v>
      </c>
      <c r="E51" s="4">
        <f>+'[1]INGRESOS DEVENGADOS MENSUAL '!E270</f>
        <v>72263655</v>
      </c>
      <c r="F51" s="4">
        <f>+'[1]SABANA DE TRANSFERENCIAS'!H269+'[1]SABANA DE TRANSFERENCIAS'!L269</f>
        <v>-163344</v>
      </c>
      <c r="G51" s="4">
        <f>+E51+F51</f>
        <v>72100311</v>
      </c>
      <c r="H51" s="4">
        <f>+'[1]INGRESOS DEVENGADOS MENSUAL '!AU270</f>
        <v>41750244</v>
      </c>
      <c r="I51" s="4">
        <f>+'[1]INGRESOS DEVENGADOS MENSUAL '!AU270</f>
        <v>41750244</v>
      </c>
      <c r="J51" s="4">
        <f>+I51-E51</f>
        <v>-30513411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>
        <f t="shared" si="6"/>
        <v>0</v>
      </c>
    </row>
    <row r="53" spans="2:10" ht="10.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>
        <f t="shared" si="6"/>
        <v>0</v>
      </c>
    </row>
    <row r="54" spans="2:10" ht="10.5" customHeight="1" x14ac:dyDescent="0.2">
      <c r="B54" s="3"/>
      <c r="C54" s="6"/>
      <c r="D54" s="7" t="s">
        <v>54</v>
      </c>
      <c r="E54" s="9"/>
      <c r="F54" s="4"/>
      <c r="G54" s="4"/>
      <c r="H54" s="4"/>
      <c r="I54" s="4"/>
      <c r="J54" s="4">
        <f t="shared" si="6"/>
        <v>0</v>
      </c>
    </row>
    <row r="55" spans="2:10" ht="10.5" customHeight="1" x14ac:dyDescent="0.2">
      <c r="B55" s="3"/>
      <c r="C55" s="6"/>
      <c r="D55" s="17" t="s">
        <v>55</v>
      </c>
      <c r="E55" s="4"/>
      <c r="F55" s="4"/>
      <c r="G55" s="4"/>
      <c r="H55" s="4"/>
      <c r="I55" s="4"/>
      <c r="J55" s="4">
        <f t="shared" si="6"/>
        <v>0</v>
      </c>
    </row>
    <row r="56" spans="2:10" ht="10.5" customHeight="1" x14ac:dyDescent="0.2">
      <c r="B56" s="3"/>
      <c r="C56" s="39" t="s">
        <v>56</v>
      </c>
      <c r="D56" s="40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+I56-E56</f>
        <v>0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>
        <f t="shared" si="6"/>
        <v>0</v>
      </c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>
        <f t="shared" si="6"/>
        <v>0</v>
      </c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>
        <f t="shared" si="6"/>
        <v>0</v>
      </c>
    </row>
    <row r="60" spans="2:10" ht="10.5" customHeight="1" x14ac:dyDescent="0.2">
      <c r="B60" s="3"/>
      <c r="C60" s="6"/>
      <c r="D60" s="7" t="s">
        <v>60</v>
      </c>
      <c r="E60" s="4">
        <f>+'[1]INGRESOS DEVENGADOS MENSUAL '!E274+'[1]INGRESOS DEVENGADOS MENSUAL '!E275+'[1]INGRESOS DEVENGADOS MENSUAL '!E276+'[1]INGRESOS DEVENGADOS MENSUAL '!E277+'[1]INGRESOS DEVENGADOS MENSUAL '!E278+'[1]INGRESOS DEVENGADOS MENSUAL '!E279+'[1]INGRESOS DEVENGADOS MENSUAL '!E280+'[1]INGRESOS DEVENGADOS MENSUAL '!E285</f>
        <v>0</v>
      </c>
      <c r="F60" s="4">
        <f>+'[1]SABANA DE TRANSFERENCIAS'!H272+'[1]SABANA DE TRANSFERENCIAS'!H273+'[1]SABANA DE TRANSFERENCIAS'!H274+'[1]SABANA DE TRANSFERENCIAS'!H275+'[1]SABANA DE TRANSFERENCIAS'!H276+'[1]SABANA DE TRANSFERENCIAS'!H277+'[1]SABANA DE TRANSFERENCIAS'!H278+'[1]SABANA DE TRANSFERENCIAS'!H283+'[1]SABANA DE TRANSFERENCIAS'!L272+'[1]SABANA DE TRANSFERENCIAS'!L273+'[1]SABANA DE TRANSFERENCIAS'!L274+'[1]SABANA DE TRANSFERENCIAS'!L275+'[1]SABANA DE TRANSFERENCIAS'!L276+'[1]SABANA DE TRANSFERENCIAS'!L277+'[1]SABANA DE TRANSFERENCIAS'!L278+'[1]SABANA DE TRANSFERENCIAS'!L283</f>
        <v>0</v>
      </c>
      <c r="G60" s="4">
        <f>+E60+F60</f>
        <v>0</v>
      </c>
      <c r="H60" s="4">
        <f>+'[1]INGRESOS DEVENGADOS MENSUAL '!AU274+'[1]INGRESOS DEVENGADOS MENSUAL '!AU275+'[1]INGRESOS DEVENGADOS MENSUAL '!AU276+'[1]INGRESOS DEVENGADOS MENSUAL '!AU277+'[1]INGRESOS DEVENGADOS MENSUAL '!AU278+'[1]INGRESOS DEVENGADOS MENSUAL '!AU279+'[1]INGRESOS DEVENGADOS MENSUAL '!AU280+'[1]INGRESOS DEVENGADOS MENSUAL '!AU285</f>
        <v>0</v>
      </c>
      <c r="I60" s="4">
        <f>+'[1]INGRESOS DEVENGADOS MENSUAL '!AU274+'[1]INGRESOS DEVENGADOS MENSUAL '!AU275+'[1]INGRESOS DEVENGADOS MENSUAL '!AU276+'[1]INGRESOS DEVENGADOS MENSUAL '!AU277+'[1]INGRESOS DEVENGADOS MENSUAL '!AU278+'[1]INGRESOS DEVENGADOS MENSUAL '!AU279+'[1]INGRESOS DEVENGADOS MENSUAL '!AU280+'[1]INGRESOS DEVENGADOS MENSUAL '!AU285</f>
        <v>0</v>
      </c>
      <c r="J60" s="4">
        <f>+I60-E60</f>
        <v>0</v>
      </c>
    </row>
    <row r="61" spans="2:10" ht="10.5" customHeight="1" x14ac:dyDescent="0.2">
      <c r="B61" s="3"/>
      <c r="C61" s="39" t="s">
        <v>61</v>
      </c>
      <c r="D61" s="40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si="6"/>
        <v>0</v>
      </c>
    </row>
    <row r="62" spans="2:10" ht="10.5" customHeight="1" x14ac:dyDescent="0.2">
      <c r="B62" s="3"/>
      <c r="C62" s="6"/>
      <c r="D62" s="7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39" t="s">
        <v>64</v>
      </c>
      <c r="D64" s="40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39" t="s">
        <v>65</v>
      </c>
      <c r="D65" s="40"/>
      <c r="E65" s="4"/>
      <c r="F65" s="4"/>
      <c r="G65" s="4"/>
      <c r="H65" s="4"/>
      <c r="I65" s="4"/>
      <c r="J65" s="4"/>
    </row>
    <row r="66" spans="2:10" ht="10.5" customHeight="1" x14ac:dyDescent="0.2">
      <c r="B66" s="10"/>
      <c r="C66" s="48"/>
      <c r="D66" s="49"/>
      <c r="E66" s="4"/>
      <c r="F66" s="4"/>
      <c r="G66" s="4"/>
      <c r="H66" s="4"/>
      <c r="I66" s="4"/>
      <c r="J66" s="4"/>
    </row>
    <row r="67" spans="2:10" ht="10.5" customHeight="1" x14ac:dyDescent="0.2">
      <c r="B67" s="44" t="s">
        <v>66</v>
      </c>
      <c r="C67" s="45"/>
      <c r="D67" s="47"/>
      <c r="E67" s="18">
        <f>+E47+E56+E61+E64+E65</f>
        <v>96798079</v>
      </c>
      <c r="F67" s="18">
        <f>+F47+F56+F61+F64+F65</f>
        <v>11073483</v>
      </c>
      <c r="G67" s="18">
        <f>+G47+G56+G61+G64+G65</f>
        <v>107871562</v>
      </c>
      <c r="H67" s="18">
        <f>+H47+H56+H61+H64+H65</f>
        <v>53935784</v>
      </c>
      <c r="I67" s="18">
        <f>+I47+I56+I61+I64+I65</f>
        <v>53935784</v>
      </c>
      <c r="J67" s="18">
        <f>+I67-E67</f>
        <v>-42862295</v>
      </c>
    </row>
    <row r="68" spans="2:10" ht="10.5" customHeight="1" x14ac:dyDescent="0.2">
      <c r="B68" s="10"/>
      <c r="C68" s="48"/>
      <c r="D68" s="49"/>
      <c r="E68" s="4"/>
      <c r="F68" s="4"/>
      <c r="G68" s="4"/>
      <c r="H68" s="4"/>
      <c r="I68" s="4"/>
      <c r="J68" s="4"/>
    </row>
    <row r="69" spans="2:10" ht="10.5" customHeight="1" x14ac:dyDescent="0.2">
      <c r="B69" s="44" t="s">
        <v>67</v>
      </c>
      <c r="C69" s="45"/>
      <c r="D69" s="47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 t="shared" ref="J69" si="7">+H69-G69</f>
        <v>0</v>
      </c>
    </row>
    <row r="70" spans="2:10" ht="10.5" customHeight="1" x14ac:dyDescent="0.2">
      <c r="B70" s="3"/>
      <c r="C70" s="39" t="s">
        <v>68</v>
      </c>
      <c r="D70" s="40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0"/>
      <c r="C71" s="48"/>
      <c r="D71" s="49"/>
      <c r="E71" s="4"/>
      <c r="F71" s="4"/>
      <c r="G71" s="4"/>
      <c r="H71" s="4"/>
      <c r="I71" s="4"/>
      <c r="J71" s="4"/>
    </row>
    <row r="72" spans="2:10" ht="10.5" customHeight="1" x14ac:dyDescent="0.2">
      <c r="B72" s="44" t="s">
        <v>69</v>
      </c>
      <c r="C72" s="45"/>
      <c r="D72" s="47"/>
      <c r="E72" s="18">
        <f>+E43+E67+E69</f>
        <v>615135147.8900001</v>
      </c>
      <c r="F72" s="18">
        <f>+F43+F67+F69</f>
        <v>11877753.5</v>
      </c>
      <c r="G72" s="18">
        <f>+G43+G67+G69</f>
        <v>627012901.3900001</v>
      </c>
      <c r="H72" s="18">
        <f>+H43+H67+H69</f>
        <v>390007443.62100005</v>
      </c>
      <c r="I72" s="18">
        <f>+I43+I67+I69</f>
        <v>390007443.62100005</v>
      </c>
      <c r="J72" s="18">
        <f>+I72-E72</f>
        <v>-225127704.26900005</v>
      </c>
    </row>
    <row r="73" spans="2:10" ht="10.5" customHeight="1" x14ac:dyDescent="0.2">
      <c r="B73" s="10"/>
      <c r="C73" s="48"/>
      <c r="D73" s="49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50" t="s">
        <v>70</v>
      </c>
      <c r="D74" s="47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39" t="s">
        <v>71</v>
      </c>
      <c r="D75" s="40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39" t="s">
        <v>72</v>
      </c>
      <c r="D76" s="40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50" t="s">
        <v>73</v>
      </c>
      <c r="D77" s="47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52"/>
      <c r="D78" s="53"/>
      <c r="E78" s="21"/>
      <c r="F78" s="21"/>
      <c r="G78" s="21"/>
      <c r="H78" s="21"/>
      <c r="I78" s="21"/>
      <c r="J78" s="21"/>
    </row>
    <row r="85" spans="2:10" x14ac:dyDescent="0.2">
      <c r="B85" s="51" t="s">
        <v>78</v>
      </c>
      <c r="C85" s="51"/>
      <c r="D85" s="51"/>
      <c r="E85" s="51" t="s">
        <v>79</v>
      </c>
      <c r="F85" s="51"/>
      <c r="G85" s="51"/>
      <c r="I85" s="51" t="s">
        <v>74</v>
      </c>
      <c r="J85" s="51"/>
    </row>
    <row r="86" spans="2:10" x14ac:dyDescent="0.2">
      <c r="B86" s="51" t="s">
        <v>75</v>
      </c>
      <c r="C86" s="51"/>
      <c r="D86" s="51"/>
      <c r="E86" s="51" t="s">
        <v>76</v>
      </c>
      <c r="F86" s="51"/>
      <c r="G86" s="51"/>
      <c r="I86" s="51" t="s">
        <v>77</v>
      </c>
      <c r="J86" s="51"/>
    </row>
  </sheetData>
  <mergeCells count="55">
    <mergeCell ref="B86:D86"/>
    <mergeCell ref="E86:G86"/>
    <mergeCell ref="I86:J86"/>
    <mergeCell ref="C76:D76"/>
    <mergeCell ref="C77:D77"/>
    <mergeCell ref="C78:D78"/>
    <mergeCell ref="B85:D85"/>
    <mergeCell ref="E85:G85"/>
    <mergeCell ref="I85:J85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19685039370078741" right="0.19685039370078741" top="1.5354330708661419" bottom="0.74803149606299213" header="0.31496062992125984" footer="0.31496062992125984"/>
  <pageSetup scale="62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2021-07-23T21:39:58Z</cp:lastPrinted>
  <dcterms:created xsi:type="dcterms:W3CDTF">2021-07-22T18:14:36Z</dcterms:created>
  <dcterms:modified xsi:type="dcterms:W3CDTF">2021-07-23T21:40:01Z</dcterms:modified>
</cp:coreProperties>
</file>