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4to trimestre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J69" i="1"/>
  <c r="I69" i="1"/>
  <c r="H69" i="1"/>
  <c r="G69" i="1"/>
  <c r="F69" i="1"/>
  <c r="E69" i="1"/>
  <c r="J61" i="1"/>
  <c r="I61" i="1"/>
  <c r="H61" i="1"/>
  <c r="G61" i="1"/>
  <c r="F61" i="1"/>
  <c r="E61" i="1"/>
  <c r="H60" i="1"/>
  <c r="H56" i="1" s="1"/>
  <c r="F60" i="1"/>
  <c r="F56" i="1" s="1"/>
  <c r="E60" i="1"/>
  <c r="G60" i="1" s="1"/>
  <c r="G56" i="1" s="1"/>
  <c r="H51" i="1"/>
  <c r="I51" i="1" s="1"/>
  <c r="F51" i="1"/>
  <c r="E51" i="1"/>
  <c r="H50" i="1"/>
  <c r="I50" i="1" s="1"/>
  <c r="I47" i="1" s="1"/>
  <c r="F50" i="1"/>
  <c r="E50" i="1"/>
  <c r="J41" i="1"/>
  <c r="H40" i="1"/>
  <c r="F40" i="1"/>
  <c r="F39" i="1" s="1"/>
  <c r="E40" i="1"/>
  <c r="H38" i="1"/>
  <c r="F38" i="1"/>
  <c r="F37" i="1" s="1"/>
  <c r="E38" i="1"/>
  <c r="J36" i="1"/>
  <c r="H35" i="1"/>
  <c r="I35" i="1" s="1"/>
  <c r="F35" i="1"/>
  <c r="G35" i="1" s="1"/>
  <c r="E35" i="1"/>
  <c r="J34" i="1"/>
  <c r="G34" i="1"/>
  <c r="H33" i="1"/>
  <c r="I33" i="1" s="1"/>
  <c r="J33" i="1" s="1"/>
  <c r="F33" i="1"/>
  <c r="E33" i="1"/>
  <c r="H32" i="1"/>
  <c r="I32" i="1" s="1"/>
  <c r="F32" i="1"/>
  <c r="E32" i="1"/>
  <c r="H31" i="1"/>
  <c r="I31" i="1" s="1"/>
  <c r="F31" i="1"/>
  <c r="E31" i="1"/>
  <c r="J29" i="1"/>
  <c r="G29" i="1"/>
  <c r="H28" i="1"/>
  <c r="I28" i="1" s="1"/>
  <c r="F28" i="1"/>
  <c r="E28" i="1"/>
  <c r="H27" i="1"/>
  <c r="I27" i="1" s="1"/>
  <c r="F27" i="1"/>
  <c r="E27" i="1"/>
  <c r="J26" i="1"/>
  <c r="G26" i="1"/>
  <c r="J25" i="1"/>
  <c r="G25" i="1"/>
  <c r="H24" i="1"/>
  <c r="I24" i="1" s="1"/>
  <c r="F24" i="1"/>
  <c r="E24" i="1"/>
  <c r="I23" i="1"/>
  <c r="J23" i="1" s="1"/>
  <c r="G23" i="1"/>
  <c r="I22" i="1"/>
  <c r="J22" i="1" s="1"/>
  <c r="G22" i="1"/>
  <c r="H21" i="1"/>
  <c r="I21" i="1" s="1"/>
  <c r="F21" i="1"/>
  <c r="E21" i="1"/>
  <c r="H20" i="1"/>
  <c r="I20" i="1" s="1"/>
  <c r="F20" i="1"/>
  <c r="E20" i="1"/>
  <c r="H19" i="1"/>
  <c r="F19" i="1"/>
  <c r="E19" i="1"/>
  <c r="H16" i="1"/>
  <c r="I16" i="1" s="1"/>
  <c r="F16" i="1"/>
  <c r="E16" i="1"/>
  <c r="G16" i="1" s="1"/>
  <c r="H15" i="1"/>
  <c r="I15" i="1" s="1"/>
  <c r="J15" i="1" s="1"/>
  <c r="F15" i="1"/>
  <c r="E15" i="1"/>
  <c r="H14" i="1"/>
  <c r="I14" i="1" s="1"/>
  <c r="F14" i="1"/>
  <c r="G14" i="1" s="1"/>
  <c r="E14" i="1"/>
  <c r="H13" i="1"/>
  <c r="I13" i="1" s="1"/>
  <c r="F13" i="1"/>
  <c r="E13" i="1"/>
  <c r="H12" i="1"/>
  <c r="I12" i="1" s="1"/>
  <c r="F12" i="1"/>
  <c r="E12" i="1"/>
  <c r="G12" i="1" s="1"/>
  <c r="H11" i="1"/>
  <c r="I11" i="1" s="1"/>
  <c r="F11" i="1"/>
  <c r="E11" i="1"/>
  <c r="G19" i="1" l="1"/>
  <c r="G24" i="1"/>
  <c r="J27" i="1"/>
  <c r="G51" i="1"/>
  <c r="J16" i="1"/>
  <c r="G28" i="1"/>
  <c r="G32" i="1"/>
  <c r="J51" i="1"/>
  <c r="G21" i="1"/>
  <c r="F47" i="1"/>
  <c r="F67" i="1" s="1"/>
  <c r="J13" i="1"/>
  <c r="J14" i="1"/>
  <c r="J12" i="1"/>
  <c r="J20" i="1"/>
  <c r="H30" i="1"/>
  <c r="J32" i="1"/>
  <c r="G11" i="1"/>
  <c r="G13" i="1"/>
  <c r="G15" i="1"/>
  <c r="F18" i="1"/>
  <c r="F43" i="1" s="1"/>
  <c r="F72" i="1" s="1"/>
  <c r="H18" i="1"/>
  <c r="J21" i="1"/>
  <c r="J24" i="1"/>
  <c r="J28" i="1"/>
  <c r="G33" i="1"/>
  <c r="G38" i="1"/>
  <c r="G37" i="1" s="1"/>
  <c r="G40" i="1"/>
  <c r="G39" i="1" s="1"/>
  <c r="H47" i="1"/>
  <c r="H67" i="1" s="1"/>
  <c r="G20" i="1"/>
  <c r="G27" i="1"/>
  <c r="F30" i="1"/>
  <c r="J35" i="1"/>
  <c r="G50" i="1"/>
  <c r="E56" i="1"/>
  <c r="I30" i="1"/>
  <c r="J31" i="1"/>
  <c r="J30" i="1" s="1"/>
  <c r="H37" i="1"/>
  <c r="H43" i="1" s="1"/>
  <c r="I38" i="1"/>
  <c r="J11" i="1"/>
  <c r="G31" i="1"/>
  <c r="G30" i="1" s="1"/>
  <c r="E30" i="1"/>
  <c r="H39" i="1"/>
  <c r="I40" i="1"/>
  <c r="E18" i="1"/>
  <c r="G18" i="1"/>
  <c r="J50" i="1"/>
  <c r="I19" i="1"/>
  <c r="E47" i="1"/>
  <c r="E67" i="1" s="1"/>
  <c r="I60" i="1"/>
  <c r="E37" i="1"/>
  <c r="E39" i="1"/>
  <c r="G47" i="1" l="1"/>
  <c r="G67" i="1" s="1"/>
  <c r="G43" i="1"/>
  <c r="G72" i="1" s="1"/>
  <c r="J47" i="1"/>
  <c r="E43" i="1"/>
  <c r="E72" i="1" s="1"/>
  <c r="H72" i="1"/>
  <c r="J19" i="1"/>
  <c r="J18" i="1" s="1"/>
  <c r="I18" i="1"/>
  <c r="J60" i="1"/>
  <c r="I56" i="1"/>
  <c r="I39" i="1"/>
  <c r="J40" i="1"/>
  <c r="J39" i="1" s="1"/>
  <c r="I37" i="1"/>
  <c r="J38" i="1"/>
  <c r="J37" i="1" s="1"/>
  <c r="J43" i="1" l="1"/>
  <c r="I43" i="1"/>
  <c r="J56" i="1"/>
  <c r="I67" i="1"/>
  <c r="J67" i="1" s="1"/>
  <c r="I72" i="1" l="1"/>
  <c r="J72" i="1" s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<sst xmlns="http://schemas.openxmlformats.org/spreadsheetml/2006/main" count="81" uniqueCount="81">
  <si>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</si>
  <si>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</si>
  <si>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Del 1 de enero al 31 de diciembre  de 2020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</si>
  <si>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</si>
  <si>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</si>
  <si>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</si>
  <si>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</si>
  <si>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</si>
  <si>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</si>
  <si>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</si>
  <si>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</si>
  <si>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</si>
  <si>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</si>
  <si>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</si>
  <si>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</si>
  <si>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</si>
  <si>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</si>
  <si>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</si>
  <si>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</si>
  <si>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</si>
  <si>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</si>
  <si>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</si>
  <si>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</si>
  <si>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</si>
  <si>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</si>
  <si>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</si>
  <si>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</si>
  <si>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</si>
  <si>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</si>
  <si>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</si>
  <si>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</si>
  <si>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</si>
  <si>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</si>
  <si>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</si>
  <si>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</si>
  <si>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</si>
  <si>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</si>
  <si>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</si>
  <si>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</si>
  <si>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</si>
  <si>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</si>
  <si>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</si>
  <si>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</si>
  <si>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</si>
  <si>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</si>
  <si>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</si>
  <si>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</si>
  <si>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</si>
  <si>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</si>
  <si>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</si>
  <si>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</si>
  <si>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</si>
  <si>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</si>
  <si>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</si>
  <si>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</si>
  <si>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</si>
  <si>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</si>
  <si>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</si>
  <si>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</si>
  <si>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</si>
  <si>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</si>
  <si>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</si>
  <si>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</si>
  <si>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</si>
  <si>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</si>
  <si>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</si>
  <si>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</si>
  <si>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</si>
  <si>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</si>
  <si>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</si>
  <si>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</si>
  <si>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</si>
  <si>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</si>
  <si>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</si>
  <si>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</si>
  <si>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LAE. MANUEL ZERMEÑO CHAVEZ</t>
  </si>
  <si>
    <t>L.A.E. NORA AIDEE RANGEL BECERRA</t>
  </si>
  <si>
    <t>PRESIDENTE MUNICIPAL</t>
  </si>
  <si>
    <t>TESORERO MUNICIPAL</t>
  </si>
  <si>
    <t xml:space="preserve">ENCARGADA DE DESPACHO DE 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</si>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</sst>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7" fillId="0" borderId="5" xfId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5" fillId="0" borderId="16" xfId="1" applyFont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6" fillId="4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6" fillId="0" borderId="8" xfId="1" applyFont="1" applyBorder="1" applyAlignment="1">
      <alignment horizontal="center" vertical="center"/>
    </xf>
    <xf numFmtId="0" fontId="7" fillId="0" borderId="0" xfId="2" applyFont="1"/>
    <xf numFmtId="0" fontId="6" fillId="0" borderId="0" xfId="3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5" fillId="0" borderId="5" xfId="2" applyFont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84</xdr:row>
      <xdr:rowOff>111125</xdr:rowOff>
    </xdr:from>
    <xdr:to>
      <xdr:col>3</xdr:col>
      <xdr:colOff>2794000</xdr:colOff>
      <xdr:row>84</xdr:row>
      <xdr:rowOff>111125</xdr:rowOff>
    </xdr:to>
    <xdr:cxnSp macro="">
      <xdr:nvCxnSpPr>
        <xdr:cNvPr id="2" name="Conector recto 1"/>
        <xdr:cNvCxnSpPr/>
      </xdr:nvCxnSpPr>
      <xdr:spPr>
        <a:xfrm>
          <a:off x="847725" y="1210310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84</xdr:row>
      <xdr:rowOff>119062</xdr:rowOff>
    </xdr:from>
    <xdr:to>
      <xdr:col>7</xdr:col>
      <xdr:colOff>150811</xdr:colOff>
      <xdr:row>84</xdr:row>
      <xdr:rowOff>119062</xdr:rowOff>
    </xdr:to>
    <xdr:cxnSp macro="">
      <xdr:nvCxnSpPr>
        <xdr:cNvPr id="3" name="Conector recto 2"/>
        <xdr:cNvCxnSpPr/>
      </xdr:nvCxnSpPr>
      <xdr:spPr>
        <a:xfrm>
          <a:off x="4251324" y="1211103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84</xdr:row>
      <xdr:rowOff>127000</xdr:rowOff>
    </xdr:from>
    <xdr:to>
      <xdr:col>10</xdr:col>
      <xdr:colOff>128587</xdr:colOff>
      <xdr:row>84</xdr:row>
      <xdr:rowOff>128588</xdr:rowOff>
    </xdr:to>
    <xdr:cxnSp macro="">
      <xdr:nvCxnSpPr>
        <xdr:cNvPr id="4" name="Conector recto 3"/>
        <xdr:cNvCxnSpPr/>
      </xdr:nvCxnSpPr>
      <xdr:spPr>
        <a:xfrm>
          <a:off x="8456613" y="12118975"/>
          <a:ext cx="26638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>
        <row r="33">
          <cell r="J33">
            <v>0</v>
          </cell>
          <cell r="P33">
            <v>0</v>
          </cell>
          <cell r="Z33">
            <v>4000000</v>
          </cell>
          <cell r="AH33">
            <v>0</v>
          </cell>
        </row>
        <row r="37">
          <cell r="J37">
            <v>0</v>
          </cell>
          <cell r="P37">
            <v>0</v>
          </cell>
          <cell r="Z37">
            <v>0</v>
          </cell>
          <cell r="AH37">
            <v>0</v>
          </cell>
        </row>
        <row r="45">
          <cell r="J45">
            <v>0</v>
          </cell>
          <cell r="P45">
            <v>0</v>
          </cell>
          <cell r="Z45">
            <v>0</v>
          </cell>
          <cell r="AH45">
            <v>0</v>
          </cell>
        </row>
        <row r="74">
          <cell r="Z74">
            <v>0</v>
          </cell>
        </row>
        <row r="181">
          <cell r="J181">
            <v>0</v>
          </cell>
          <cell r="P181">
            <v>0</v>
          </cell>
          <cell r="Z181">
            <v>0</v>
          </cell>
          <cell r="AH181">
            <v>0</v>
          </cell>
        </row>
        <row r="193">
          <cell r="J193">
            <v>0</v>
          </cell>
          <cell r="P193">
            <v>0</v>
          </cell>
          <cell r="Z193">
            <v>0</v>
          </cell>
          <cell r="AH193">
            <v>0</v>
          </cell>
        </row>
        <row r="244">
          <cell r="J244">
            <v>309300</v>
          </cell>
          <cell r="P244">
            <v>0</v>
          </cell>
          <cell r="Z244">
            <v>2389110</v>
          </cell>
          <cell r="AH244">
            <v>481875</v>
          </cell>
        </row>
        <row r="247">
          <cell r="J247">
            <v>7739414.1500000004</v>
          </cell>
          <cell r="P247">
            <v>0</v>
          </cell>
          <cell r="Z247">
            <v>2008932</v>
          </cell>
          <cell r="AH247">
            <v>0</v>
          </cell>
        </row>
        <row r="248">
          <cell r="J248">
            <v>1231703.22</v>
          </cell>
          <cell r="P248">
            <v>0</v>
          </cell>
          <cell r="Z248">
            <v>0</v>
          </cell>
          <cell r="AH248">
            <v>0</v>
          </cell>
        </row>
        <row r="249">
          <cell r="J249">
            <v>495544.13</v>
          </cell>
          <cell r="P249">
            <v>0</v>
          </cell>
          <cell r="Z249">
            <v>0</v>
          </cell>
          <cell r="AH249">
            <v>0</v>
          </cell>
        </row>
        <row r="250">
          <cell r="J250">
            <v>174542.3</v>
          </cell>
          <cell r="P250">
            <v>0</v>
          </cell>
          <cell r="Z250">
            <v>1036037</v>
          </cell>
          <cell r="AH250">
            <v>436218.09</v>
          </cell>
        </row>
        <row r="251">
          <cell r="J251">
            <v>147873.79999999999</v>
          </cell>
          <cell r="P251">
            <v>0</v>
          </cell>
          <cell r="Z251">
            <v>0</v>
          </cell>
          <cell r="AH251">
            <v>0</v>
          </cell>
        </row>
        <row r="254">
          <cell r="J254">
            <v>0</v>
          </cell>
          <cell r="P254">
            <v>0</v>
          </cell>
          <cell r="Z254">
            <v>925921</v>
          </cell>
          <cell r="AH254">
            <v>0</v>
          </cell>
        </row>
        <row r="255">
          <cell r="J255">
            <v>0</v>
          </cell>
          <cell r="P255">
            <v>0</v>
          </cell>
          <cell r="Z255">
            <v>0</v>
          </cell>
          <cell r="AH255">
            <v>0</v>
          </cell>
        </row>
        <row r="256">
          <cell r="J256">
            <v>0</v>
          </cell>
          <cell r="P256">
            <v>0</v>
          </cell>
          <cell r="Z256">
            <v>0</v>
          </cell>
          <cell r="AH256">
            <v>0</v>
          </cell>
        </row>
        <row r="257">
          <cell r="J257">
            <v>6070000</v>
          </cell>
          <cell r="P257">
            <v>6000000</v>
          </cell>
          <cell r="Z257">
            <v>0</v>
          </cell>
        </row>
        <row r="258">
          <cell r="J258">
            <v>778588.84</v>
          </cell>
          <cell r="P258">
            <v>0</v>
          </cell>
          <cell r="Z258">
            <v>0</v>
          </cell>
          <cell r="AH258">
            <v>0</v>
          </cell>
        </row>
        <row r="259">
          <cell r="J259">
            <v>25981.24</v>
          </cell>
          <cell r="P259">
            <v>0</v>
          </cell>
          <cell r="Z259">
            <v>0</v>
          </cell>
          <cell r="AH259">
            <v>1043445</v>
          </cell>
        </row>
        <row r="260">
          <cell r="J260">
            <v>-36885.17</v>
          </cell>
          <cell r="P260">
            <v>0</v>
          </cell>
          <cell r="Z260">
            <v>0</v>
          </cell>
          <cell r="AH260">
            <v>0</v>
          </cell>
        </row>
        <row r="261">
          <cell r="J261">
            <v>46002.85</v>
          </cell>
          <cell r="P261">
            <v>0</v>
          </cell>
          <cell r="Z261">
            <v>0</v>
          </cell>
          <cell r="AH261">
            <v>0</v>
          </cell>
        </row>
        <row r="262">
          <cell r="J262">
            <v>0</v>
          </cell>
          <cell r="P262">
            <v>0</v>
          </cell>
          <cell r="Z262">
            <v>0</v>
          </cell>
          <cell r="AH262">
            <v>0</v>
          </cell>
        </row>
        <row r="263">
          <cell r="J263">
            <v>0</v>
          </cell>
          <cell r="P263">
            <v>0</v>
          </cell>
          <cell r="Z263">
            <v>0</v>
          </cell>
        </row>
        <row r="265">
          <cell r="J265">
            <v>160957.1</v>
          </cell>
          <cell r="P265">
            <v>0</v>
          </cell>
          <cell r="Z265">
            <v>0</v>
          </cell>
          <cell r="AH265">
            <v>0</v>
          </cell>
        </row>
        <row r="266">
          <cell r="J266">
            <v>-8286206.0899999999</v>
          </cell>
          <cell r="P266">
            <v>0</v>
          </cell>
          <cell r="Z266">
            <v>0</v>
          </cell>
          <cell r="AH266">
            <v>0</v>
          </cell>
        </row>
        <row r="269">
          <cell r="J269">
            <v>0</v>
          </cell>
          <cell r="P269">
            <v>16002969</v>
          </cell>
          <cell r="Z269">
            <v>0</v>
          </cell>
          <cell r="AH269">
            <v>0</v>
          </cell>
        </row>
        <row r="270">
          <cell r="J270">
            <v>0</v>
          </cell>
          <cell r="P270">
            <v>0</v>
          </cell>
          <cell r="Z270">
            <v>0</v>
          </cell>
          <cell r="AH270">
            <v>0</v>
          </cell>
        </row>
        <row r="271">
          <cell r="J271">
            <v>0</v>
          </cell>
          <cell r="P271">
            <v>0</v>
          </cell>
          <cell r="Z271">
            <v>0</v>
          </cell>
          <cell r="AH271">
            <v>0</v>
          </cell>
        </row>
        <row r="272">
          <cell r="J272">
            <v>0</v>
          </cell>
          <cell r="P272">
            <v>0</v>
          </cell>
          <cell r="Z272">
            <v>0</v>
          </cell>
          <cell r="AH272">
            <v>0</v>
          </cell>
        </row>
        <row r="273">
          <cell r="J273">
            <v>0</v>
          </cell>
          <cell r="P273">
            <v>0</v>
          </cell>
          <cell r="Z273">
            <v>0</v>
          </cell>
          <cell r="AH273">
            <v>0</v>
          </cell>
        </row>
        <row r="274">
          <cell r="J274">
            <v>0</v>
          </cell>
          <cell r="P274">
            <v>0</v>
          </cell>
          <cell r="Z274">
            <v>0</v>
          </cell>
          <cell r="AH274">
            <v>0</v>
          </cell>
        </row>
        <row r="275">
          <cell r="J275">
            <v>0</v>
          </cell>
          <cell r="P275">
            <v>0</v>
          </cell>
          <cell r="AH275">
            <v>0</v>
          </cell>
        </row>
        <row r="280">
          <cell r="J280">
            <v>0</v>
          </cell>
          <cell r="P280">
            <v>0</v>
          </cell>
          <cell r="Z280">
            <v>0</v>
          </cell>
          <cell r="AH280">
            <v>0</v>
          </cell>
        </row>
        <row r="281">
          <cell r="J281">
            <v>0</v>
          </cell>
          <cell r="P281">
            <v>200000</v>
          </cell>
          <cell r="Z281">
            <v>0</v>
          </cell>
          <cell r="AH281">
            <v>0</v>
          </cell>
        </row>
        <row r="282">
          <cell r="AH282">
            <v>3000000</v>
          </cell>
        </row>
        <row r="283">
          <cell r="J283">
            <v>0</v>
          </cell>
          <cell r="P283">
            <v>0</v>
          </cell>
          <cell r="Z283">
            <v>1172574</v>
          </cell>
          <cell r="AH283">
            <v>0</v>
          </cell>
        </row>
        <row r="285">
          <cell r="J285">
            <v>0</v>
          </cell>
          <cell r="P285">
            <v>0</v>
          </cell>
          <cell r="Z285">
            <v>0</v>
          </cell>
        </row>
        <row r="286">
          <cell r="J286">
            <v>-6721074.5700000003</v>
          </cell>
          <cell r="P286">
            <v>0</v>
          </cell>
          <cell r="Z286">
            <v>0</v>
          </cell>
          <cell r="AH286">
            <v>0</v>
          </cell>
        </row>
        <row r="287">
          <cell r="J287">
            <v>-447087.14</v>
          </cell>
          <cell r="P287">
            <v>0</v>
          </cell>
          <cell r="Z287">
            <v>0</v>
          </cell>
          <cell r="AH287">
            <v>0</v>
          </cell>
        </row>
        <row r="288">
          <cell r="J288">
            <v>0</v>
          </cell>
          <cell r="P288">
            <v>0</v>
          </cell>
          <cell r="Z288">
            <v>0</v>
          </cell>
          <cell r="AH288">
            <v>0</v>
          </cell>
        </row>
        <row r="289">
          <cell r="J289">
            <v>11760000</v>
          </cell>
          <cell r="P289">
            <v>0</v>
          </cell>
          <cell r="Z289">
            <v>0</v>
          </cell>
          <cell r="AH289">
            <v>0</v>
          </cell>
        </row>
      </sheetData>
      <sheetData sheetId="5"/>
      <sheetData sheetId="6"/>
      <sheetData sheetId="7"/>
      <sheetData sheetId="8"/>
      <sheetData sheetId="9">
        <row r="33">
          <cell r="E33">
            <v>181569103</v>
          </cell>
          <cell r="CQ33">
            <v>194792508.96000001</v>
          </cell>
        </row>
        <row r="37">
          <cell r="E37">
            <v>2781000</v>
          </cell>
          <cell r="CQ37">
            <v>3290507.2600000002</v>
          </cell>
        </row>
        <row r="45">
          <cell r="E45">
            <v>1802500</v>
          </cell>
          <cell r="CQ45">
            <v>1530474.97</v>
          </cell>
        </row>
        <row r="181">
          <cell r="E181">
            <v>50994354</v>
          </cell>
          <cell r="CQ181">
            <v>49094487.379999995</v>
          </cell>
        </row>
        <row r="193">
          <cell r="E193">
            <v>9525656</v>
          </cell>
          <cell r="CQ193">
            <v>8757634.0999999996</v>
          </cell>
        </row>
        <row r="244">
          <cell r="E244">
            <v>9335097</v>
          </cell>
          <cell r="CQ244">
            <v>15366987.779999999</v>
          </cell>
        </row>
        <row r="247">
          <cell r="E247">
            <v>135234901.84999999</v>
          </cell>
          <cell r="CQ247">
            <v>144053362</v>
          </cell>
        </row>
        <row r="248">
          <cell r="E248">
            <v>21522207.780000001</v>
          </cell>
          <cell r="CQ248">
            <v>22848348</v>
          </cell>
        </row>
        <row r="249">
          <cell r="E249">
            <v>8658908.8699999992</v>
          </cell>
          <cell r="CQ249">
            <v>9651841</v>
          </cell>
        </row>
        <row r="250">
          <cell r="E250">
            <v>3049865.7</v>
          </cell>
          <cell r="CQ250">
            <v>6496309</v>
          </cell>
        </row>
        <row r="251">
          <cell r="E251">
            <v>13016863.199999999</v>
          </cell>
          <cell r="CQ251">
            <v>9884278</v>
          </cell>
        </row>
        <row r="254">
          <cell r="E254">
            <v>0</v>
          </cell>
          <cell r="CQ254">
            <v>800221</v>
          </cell>
        </row>
        <row r="255">
          <cell r="E255">
            <v>0</v>
          </cell>
          <cell r="CQ255">
            <v>588496</v>
          </cell>
        </row>
        <row r="256">
          <cell r="E256">
            <v>0</v>
          </cell>
          <cell r="CQ256">
            <v>0</v>
          </cell>
        </row>
        <row r="257">
          <cell r="E257">
            <v>0</v>
          </cell>
          <cell r="CQ257">
            <v>16897106</v>
          </cell>
        </row>
        <row r="258">
          <cell r="E258">
            <v>8035301.1600000001</v>
          </cell>
          <cell r="CQ258">
            <v>8991986</v>
          </cell>
        </row>
        <row r="259">
          <cell r="E259">
            <v>440448.76</v>
          </cell>
          <cell r="CQ259">
            <v>1718790</v>
          </cell>
        </row>
        <row r="260">
          <cell r="E260">
            <v>867534.17</v>
          </cell>
          <cell r="CQ260">
            <v>793622</v>
          </cell>
        </row>
        <row r="261">
          <cell r="E261">
            <v>408897.15</v>
          </cell>
          <cell r="CQ261">
            <v>597388</v>
          </cell>
        </row>
        <row r="262">
          <cell r="E262">
            <v>0</v>
          </cell>
          <cell r="CQ262">
            <v>0</v>
          </cell>
        </row>
        <row r="263">
          <cell r="E263">
            <v>0</v>
          </cell>
          <cell r="CQ263">
            <v>0</v>
          </cell>
        </row>
        <row r="265">
          <cell r="E265">
            <v>72921410.900000006</v>
          </cell>
          <cell r="CQ265">
            <v>73082369</v>
          </cell>
        </row>
        <row r="266">
          <cell r="E266">
            <v>33272602.09</v>
          </cell>
          <cell r="CQ266">
            <v>24986396</v>
          </cell>
        </row>
        <row r="269">
          <cell r="E269">
            <v>0</v>
          </cell>
          <cell r="CQ269">
            <v>16002969</v>
          </cell>
        </row>
        <row r="270">
          <cell r="E270">
            <v>0</v>
          </cell>
          <cell r="CQ270">
            <v>0</v>
          </cell>
        </row>
        <row r="271">
          <cell r="E271">
            <v>0</v>
          </cell>
          <cell r="CQ271">
            <v>0</v>
          </cell>
        </row>
        <row r="272">
          <cell r="E272">
            <v>0</v>
          </cell>
          <cell r="CQ272">
            <v>0</v>
          </cell>
        </row>
        <row r="273">
          <cell r="E273">
            <v>0</v>
          </cell>
          <cell r="CQ273">
            <v>0</v>
          </cell>
        </row>
        <row r="274">
          <cell r="E274">
            <v>0</v>
          </cell>
          <cell r="CQ274">
            <v>0</v>
          </cell>
        </row>
        <row r="275">
          <cell r="E275">
            <v>0</v>
          </cell>
          <cell r="CQ275">
            <v>0</v>
          </cell>
        </row>
        <row r="280">
          <cell r="E280">
            <v>0</v>
          </cell>
          <cell r="CQ280">
            <v>0</v>
          </cell>
        </row>
        <row r="281">
          <cell r="E281">
            <v>0</v>
          </cell>
          <cell r="CQ281">
            <v>421799.74000000005</v>
          </cell>
        </row>
        <row r="282">
          <cell r="CQ282">
            <v>3000000</v>
          </cell>
        </row>
        <row r="283">
          <cell r="CQ283">
            <v>1172574</v>
          </cell>
        </row>
        <row r="286">
          <cell r="E286">
            <v>0</v>
          </cell>
          <cell r="CQ286">
            <v>83836</v>
          </cell>
        </row>
        <row r="287">
          <cell r="E287">
            <v>11002341.27</v>
          </cell>
          <cell r="CQ287">
            <v>4691795</v>
          </cell>
        </row>
        <row r="288">
          <cell r="E288">
            <v>1870066.14</v>
          </cell>
          <cell r="CQ288">
            <v>1613769</v>
          </cell>
        </row>
        <row r="289">
          <cell r="E289">
            <v>0</v>
          </cell>
          <cell r="CQ289">
            <v>0</v>
          </cell>
        </row>
        <row r="290">
          <cell r="E290">
            <v>0</v>
          </cell>
          <cell r="CQ290">
            <v>10925047.289999999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8"/>
  <sheetViews>
    <sheetView tabSelected="1" workbookViewId="0">
      <selection activeCell="J47" sqref="J47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1" width="2.85546875" style="1" customWidth="1"/>
    <col min="12" max="16384" width="11.42578125" style="1"/>
  </cols>
  <sheetData>
    <row r="1" spans="2:10" ht="13.5" thickBot="1" x14ac:dyDescent="0.25"/>
    <row r="2" spans="2:10" x14ac:dyDescent="0.2">
      <c r="B2" s="44" t="s">
        <v>0</v>
      </c>
      <c r="C2" s="45"/>
      <c r="D2" s="45"/>
      <c r="E2" s="45"/>
      <c r="F2" s="45"/>
      <c r="G2" s="45"/>
      <c r="H2" s="45"/>
      <c r="I2" s="45"/>
      <c r="J2" s="46"/>
    </row>
    <row r="3" spans="2:10" x14ac:dyDescent="0.2">
      <c r="B3" s="47" t="s">
        <v>1</v>
      </c>
      <c r="C3" s="48"/>
      <c r="D3" s="48"/>
      <c r="E3" s="48"/>
      <c r="F3" s="48"/>
      <c r="G3" s="48"/>
      <c r="H3" s="48"/>
      <c r="I3" s="48"/>
      <c r="J3" s="49"/>
    </row>
    <row r="4" spans="2:10" x14ac:dyDescent="0.2">
      <c r="B4" s="47" t="s">
        <v>2</v>
      </c>
      <c r="C4" s="48"/>
      <c r="D4" s="48"/>
      <c r="E4" s="48"/>
      <c r="F4" s="48"/>
      <c r="G4" s="48"/>
      <c r="H4" s="48"/>
      <c r="I4" s="48"/>
      <c r="J4" s="49"/>
    </row>
    <row r="5" spans="2:10" ht="13.5" thickBot="1" x14ac:dyDescent="0.25">
      <c r="B5" s="37" t="s">
        <v>3</v>
      </c>
      <c r="C5" s="38"/>
      <c r="D5" s="38"/>
      <c r="E5" s="38"/>
      <c r="F5" s="38"/>
      <c r="G5" s="38"/>
      <c r="H5" s="38"/>
      <c r="I5" s="38"/>
      <c r="J5" s="39"/>
    </row>
    <row r="6" spans="2:10" ht="13.5" thickBot="1" x14ac:dyDescent="0.25">
      <c r="B6" s="44"/>
      <c r="C6" s="45"/>
      <c r="D6" s="46"/>
      <c r="E6" s="50" t="s">
        <v>4</v>
      </c>
      <c r="F6" s="51"/>
      <c r="G6" s="51"/>
      <c r="H6" s="51"/>
      <c r="I6" s="52"/>
      <c r="J6" s="35" t="s">
        <v>5</v>
      </c>
    </row>
    <row r="7" spans="2:10" x14ac:dyDescent="0.2">
      <c r="B7" s="47" t="s">
        <v>6</v>
      </c>
      <c r="C7" s="48"/>
      <c r="D7" s="49"/>
      <c r="E7" s="35" t="s">
        <v>7</v>
      </c>
      <c r="F7" s="54" t="s">
        <v>8</v>
      </c>
      <c r="G7" s="35" t="s">
        <v>9</v>
      </c>
      <c r="H7" s="35" t="s">
        <v>10</v>
      </c>
      <c r="I7" s="35" t="s">
        <v>11</v>
      </c>
      <c r="J7" s="53"/>
    </row>
    <row r="8" spans="2:10" ht="13.5" thickBot="1" x14ac:dyDescent="0.25">
      <c r="B8" s="37"/>
      <c r="C8" s="38"/>
      <c r="D8" s="39"/>
      <c r="E8" s="36"/>
      <c r="F8" s="55"/>
      <c r="G8" s="36"/>
      <c r="H8" s="36"/>
      <c r="I8" s="36"/>
      <c r="J8" s="36"/>
    </row>
    <row r="9" spans="2:10" ht="6.75" customHeight="1" x14ac:dyDescent="0.2">
      <c r="B9" s="40"/>
      <c r="C9" s="41"/>
      <c r="D9" s="42"/>
      <c r="E9" s="2"/>
      <c r="F9" s="2"/>
      <c r="G9" s="2"/>
      <c r="H9" s="2"/>
      <c r="I9" s="2"/>
      <c r="J9" s="2"/>
    </row>
    <row r="10" spans="2:10" x14ac:dyDescent="0.2">
      <c r="B10" s="33" t="s">
        <v>12</v>
      </c>
      <c r="C10" s="34"/>
      <c r="D10" s="43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25" t="s">
        <v>13</v>
      </c>
      <c r="D11" s="26"/>
      <c r="E11" s="4">
        <f>+'[1]INGRESOS DEVENGADOS MENSUAL '!E33</f>
        <v>181569103</v>
      </c>
      <c r="F11" s="4">
        <f>+'[1]SABANA DE TRANSFERENCIAS'!J33+'[1]SABANA DE TRANSFERENCIAS'!P33+'[1]SABANA DE TRANSFERENCIAS'!Z33+'[1]SABANA DE TRANSFERENCIAS'!AH33</f>
        <v>4000000</v>
      </c>
      <c r="G11" s="4">
        <f t="shared" ref="G11:G16" si="0">+E11+F11</f>
        <v>185569103</v>
      </c>
      <c r="H11" s="4">
        <f>+'[1]INGRESOS DEVENGADOS MENSUAL '!CQ33</f>
        <v>194792508.96000001</v>
      </c>
      <c r="I11" s="4">
        <f t="shared" ref="I11:I16" si="1">+H11</f>
        <v>194792508.96000001</v>
      </c>
      <c r="J11" s="4">
        <f t="shared" ref="J11:J16" si="2">+I11-E11</f>
        <v>13223405.960000008</v>
      </c>
    </row>
    <row r="12" spans="2:10" ht="10.5" customHeight="1" x14ac:dyDescent="0.2">
      <c r="B12" s="3"/>
      <c r="C12" s="25" t="s">
        <v>14</v>
      </c>
      <c r="D12" s="26"/>
      <c r="E12" s="4">
        <f>+'[1]INGRESOS DEVENGADOS MENSUAL '!E37</f>
        <v>2781000</v>
      </c>
      <c r="F12" s="4">
        <f>+'[1]SABANA DE TRANSFERENCIAS'!J37+'[1]SABANA DE TRANSFERENCIAS'!P37+'[1]SABANA DE TRANSFERENCIAS'!Z37+'[1]SABANA DE TRANSFERENCIAS'!AH37</f>
        <v>0</v>
      </c>
      <c r="G12" s="4">
        <f t="shared" si="0"/>
        <v>2781000</v>
      </c>
      <c r="H12" s="4">
        <f>+'[1]INGRESOS DEVENGADOS MENSUAL '!CQ37</f>
        <v>3290507.2600000002</v>
      </c>
      <c r="I12" s="4">
        <f t="shared" si="1"/>
        <v>3290507.2600000002</v>
      </c>
      <c r="J12" s="4">
        <f t="shared" si="2"/>
        <v>509507.26000000024</v>
      </c>
    </row>
    <row r="13" spans="2:10" ht="10.5" customHeight="1" x14ac:dyDescent="0.2">
      <c r="B13" s="3"/>
      <c r="C13" s="25" t="s">
        <v>15</v>
      </c>
      <c r="D13" s="26"/>
      <c r="E13" s="4">
        <f>+'[1]INGRESOS DEVENGADOS MENSUAL '!E45</f>
        <v>1802500</v>
      </c>
      <c r="F13" s="4">
        <f>+'[1]SABANA DE TRANSFERENCIAS'!J45+'[1]SABANA DE TRANSFERENCIAS'!P45+'[1]SABANA DE TRANSFERENCIAS'!Z45+'[1]SABANA DE TRANSFERENCIAS'!AH45</f>
        <v>0</v>
      </c>
      <c r="G13" s="4">
        <f t="shared" si="0"/>
        <v>1802500</v>
      </c>
      <c r="H13" s="4">
        <f>+'[1]INGRESOS DEVENGADOS MENSUAL '!CQ45</f>
        <v>1530474.97</v>
      </c>
      <c r="I13" s="4">
        <f t="shared" si="1"/>
        <v>1530474.97</v>
      </c>
      <c r="J13" s="4">
        <f t="shared" si="2"/>
        <v>-272025.03000000003</v>
      </c>
    </row>
    <row r="14" spans="2:10" ht="10.5" customHeight="1" x14ac:dyDescent="0.2">
      <c r="B14" s="3"/>
      <c r="C14" s="25" t="s">
        <v>16</v>
      </c>
      <c r="D14" s="26"/>
      <c r="E14" s="4">
        <f>+'[1]INGRESOS DEVENGADOS MENSUAL '!E181</f>
        <v>50994354</v>
      </c>
      <c r="F14" s="4">
        <f>+'[1]SABANA DE TRANSFERENCIAS'!J181+'[1]SABANA DE TRANSFERENCIAS'!P181+'[1]SABANA DE TRANSFERENCIAS'!Z181+'[1]SABANA DE TRANSFERENCIAS'!AH181</f>
        <v>0</v>
      </c>
      <c r="G14" s="4">
        <f t="shared" si="0"/>
        <v>50994354</v>
      </c>
      <c r="H14" s="4">
        <f>+'[1]INGRESOS DEVENGADOS MENSUAL '!CQ181</f>
        <v>49094487.379999995</v>
      </c>
      <c r="I14" s="4">
        <f t="shared" si="1"/>
        <v>49094487.379999995</v>
      </c>
      <c r="J14" s="4">
        <f t="shared" si="2"/>
        <v>-1899866.6200000048</v>
      </c>
    </row>
    <row r="15" spans="2:10" ht="10.5" customHeight="1" x14ac:dyDescent="0.2">
      <c r="B15" s="3"/>
      <c r="C15" s="25" t="s">
        <v>17</v>
      </c>
      <c r="D15" s="26"/>
      <c r="E15" s="4">
        <f>+'[1]INGRESOS DEVENGADOS MENSUAL '!E193</f>
        <v>9525656</v>
      </c>
      <c r="F15" s="4">
        <f>+'[1]SABANA DE TRANSFERENCIAS'!J193+'[1]SABANA DE TRANSFERENCIAS'!P193+'[1]SABANA DE TRANSFERENCIAS'!Z193+'[1]SABANA DE TRANSFERENCIAS'!AH193</f>
        <v>0</v>
      </c>
      <c r="G15" s="4">
        <f t="shared" si="0"/>
        <v>9525656</v>
      </c>
      <c r="H15" s="4">
        <f>+'[1]INGRESOS DEVENGADOS MENSUAL '!CQ193</f>
        <v>8757634.0999999996</v>
      </c>
      <c r="I15" s="4">
        <f t="shared" si="1"/>
        <v>8757634.0999999996</v>
      </c>
      <c r="J15" s="4">
        <f t="shared" si="2"/>
        <v>-768021.90000000037</v>
      </c>
    </row>
    <row r="16" spans="2:10" ht="10.5" customHeight="1" x14ac:dyDescent="0.2">
      <c r="B16" s="3"/>
      <c r="C16" s="25" t="s">
        <v>18</v>
      </c>
      <c r="D16" s="26"/>
      <c r="E16" s="4">
        <f>+'[1]INGRESOS DEVENGADOS MENSUAL '!E244</f>
        <v>9335097</v>
      </c>
      <c r="F16" s="4">
        <f>+'[1]SABANA DE TRANSFERENCIAS'!J244+'[1]SABANA DE TRANSFERENCIAS'!P244+'[1]SABANA DE TRANSFERENCIAS'!Z244+'[1]SABANA DE TRANSFERENCIAS'!AH244</f>
        <v>3180285</v>
      </c>
      <c r="G16" s="4">
        <f t="shared" si="0"/>
        <v>12515382</v>
      </c>
      <c r="H16" s="4">
        <f>+'[1]INGRESOS DEVENGADOS MENSUAL '!CQ244</f>
        <v>15366987.779999999</v>
      </c>
      <c r="I16" s="4">
        <f t="shared" si="1"/>
        <v>15366987.779999999</v>
      </c>
      <c r="J16" s="4">
        <f t="shared" si="2"/>
        <v>6031890.7799999993</v>
      </c>
    </row>
    <row r="17" spans="2:10" ht="10.5" customHeight="1" x14ac:dyDescent="0.2">
      <c r="B17" s="3"/>
      <c r="C17" s="25" t="s">
        <v>19</v>
      </c>
      <c r="D17" s="26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25" t="s">
        <v>20</v>
      </c>
      <c r="D18" s="26"/>
      <c r="E18" s="5">
        <f t="shared" ref="E18:I18" si="3">SUM(E19:E29)</f>
        <v>181482747.39999998</v>
      </c>
      <c r="F18" s="5">
        <f t="shared" si="3"/>
        <v>26266185.690000005</v>
      </c>
      <c r="G18" s="5">
        <f t="shared" si="3"/>
        <v>207748933.09</v>
      </c>
      <c r="H18" s="5">
        <f t="shared" si="3"/>
        <v>211219961</v>
      </c>
      <c r="I18" s="5">
        <f t="shared" si="3"/>
        <v>211219961</v>
      </c>
      <c r="J18" s="4">
        <f>SUM(J19:J29)</f>
        <v>29737213.600000005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'!E247+'[1]INGRESOS DEVENGADOS MENSUAL '!E254+'[1]INGRESOS DEVENGADOS MENSUAL '!E255+'[1]INGRESOS DEVENGADOS MENSUAL '!E256</f>
        <v>135234901.84999999</v>
      </c>
      <c r="F19" s="4">
        <f>+'[1]SABANA DE TRANSFERENCIAS'!J247+'[1]SABANA DE TRANSFERENCIAS'!J255+'[1]SABANA DE TRANSFERENCIAS'!J256+'[1]SABANA DE TRANSFERENCIAS'!P247+'[1]SABANA DE TRANSFERENCIAS'!P255+'[1]SABANA DE TRANSFERENCIAS'!P256+'[1]SABANA DE TRANSFERENCIAS'!Z247+'[1]SABANA DE TRANSFERENCIAS'!Z255+'[1]SABANA DE TRANSFERENCIAS'!Z256+'[1]SABANA DE TRANSFERENCIAS'!J254+'[1]SABANA DE TRANSFERENCIAS'!P254+'[1]SABANA DE TRANSFERENCIAS'!Z254+'[1]SABANA DE TRANSFERENCIAS'!AH247+'[1]SABANA DE TRANSFERENCIAS'!AH255+'[1]SABANA DE TRANSFERENCIAS'!AH256+'[1]SABANA DE TRANSFERENCIAS'!AH254</f>
        <v>10674267.15</v>
      </c>
      <c r="G19" s="4">
        <f>+E19+F19</f>
        <v>145909169</v>
      </c>
      <c r="H19" s="8">
        <f>+'[1]INGRESOS DEVENGADOS MENSUAL '!CQ247+'[1]INGRESOS DEVENGADOS MENSUAL '!CQ254+'[1]INGRESOS DEVENGADOS MENSUAL '!CQ255+'[1]INGRESOS DEVENGADOS MENSUAL '!CQ256</f>
        <v>145442079</v>
      </c>
      <c r="I19" s="8">
        <f t="shared" ref="I19:I24" si="4">+H19</f>
        <v>145442079</v>
      </c>
      <c r="J19" s="4">
        <f t="shared" ref="J19:J29" si="5">+I19-E19</f>
        <v>10207177.150000006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'!E248</f>
        <v>21522207.780000001</v>
      </c>
      <c r="F20" s="4">
        <f>+'[1]SABANA DE TRANSFERENCIAS'!J248+'[1]SABANA DE TRANSFERENCIAS'!P248+'[1]SABANA DE TRANSFERENCIAS'!Z248+'[1]SABANA DE TRANSFERENCIAS'!AH248</f>
        <v>1231703.22</v>
      </c>
      <c r="G20" s="4">
        <f>+E20+F20</f>
        <v>22753911</v>
      </c>
      <c r="H20" s="4">
        <f>+'[1]INGRESOS DEVENGADOS MENSUAL '!CQ248</f>
        <v>22848348</v>
      </c>
      <c r="I20" s="4">
        <f t="shared" si="4"/>
        <v>22848348</v>
      </c>
      <c r="J20" s="4">
        <f t="shared" si="5"/>
        <v>1326140.2199999988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'!E249</f>
        <v>8658908.8699999992</v>
      </c>
      <c r="F21" s="4">
        <f>+'[1]SABANA DE TRANSFERENCIAS'!J249+'[1]SABANA DE TRANSFERENCIAS'!P249+'[1]SABANA DE TRANSFERENCIAS'!Z249+'[1]SABANA DE TRANSFERENCIAS'!AH249</f>
        <v>495544.13</v>
      </c>
      <c r="G21" s="4">
        <f>+E21+F21</f>
        <v>9154453</v>
      </c>
      <c r="H21" s="4">
        <f>+'[1]INGRESOS DEVENGADOS MENSUAL '!CQ249</f>
        <v>9651841</v>
      </c>
      <c r="I21" s="4">
        <f t="shared" si="4"/>
        <v>9651841</v>
      </c>
      <c r="J21" s="4">
        <f t="shared" si="5"/>
        <v>992932.13000000082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4">
        <v>0</v>
      </c>
      <c r="G22" s="4">
        <f t="shared" ref="G22:G29" si="6">+E22-F22</f>
        <v>0</v>
      </c>
      <c r="H22" s="4">
        <v>0</v>
      </c>
      <c r="I22" s="4">
        <f t="shared" si="4"/>
        <v>0</v>
      </c>
      <c r="J22" s="4">
        <f t="shared" si="5"/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4">
        <v>0</v>
      </c>
      <c r="G23" s="4">
        <f t="shared" si="6"/>
        <v>0</v>
      </c>
      <c r="H23" s="4">
        <v>0</v>
      </c>
      <c r="I23" s="4">
        <f t="shared" si="4"/>
        <v>0</v>
      </c>
      <c r="J23" s="4">
        <f t="shared" si="5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'!E250</f>
        <v>3049865.7</v>
      </c>
      <c r="F24" s="4">
        <f>+'[1]SABANA DE TRANSFERENCIAS'!J250+'[1]SABANA DE TRANSFERENCIAS'!P250+'[1]SABANA DE TRANSFERENCIAS'!Z250+'[1]SABANA DE TRANSFERENCIAS'!AH250</f>
        <v>1646797.3900000001</v>
      </c>
      <c r="G24" s="9">
        <f>+E24+F24</f>
        <v>4696663.09</v>
      </c>
      <c r="H24" s="9">
        <f>+'[1]INGRESOS DEVENGADOS MENSUAL '!CQ250</f>
        <v>6496309</v>
      </c>
      <c r="I24" s="4">
        <f t="shared" si="4"/>
        <v>6496309</v>
      </c>
      <c r="J24" s="4">
        <f t="shared" si="5"/>
        <v>3446443.3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4">
        <v>0</v>
      </c>
      <c r="G25" s="9">
        <f t="shared" si="6"/>
        <v>0</v>
      </c>
      <c r="H25" s="9">
        <v>0</v>
      </c>
      <c r="I25" s="4">
        <v>0</v>
      </c>
      <c r="J25" s="4">
        <f t="shared" si="5"/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4">
        <v>0</v>
      </c>
      <c r="G26" s="4">
        <f t="shared" si="6"/>
        <v>0</v>
      </c>
      <c r="H26" s="4">
        <v>0</v>
      </c>
      <c r="I26" s="4">
        <v>0</v>
      </c>
      <c r="J26" s="4">
        <f t="shared" si="5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'!E251</f>
        <v>13016863.199999999</v>
      </c>
      <c r="F27" s="4">
        <f>+'[1]SABANA DE TRANSFERENCIAS'!J251+'[1]SABANA DE TRANSFERENCIAS'!P251+'[1]SABANA DE TRANSFERENCIAS'!Z251+'[1]SABANA DE TRANSFERENCIAS'!AH251</f>
        <v>147873.79999999999</v>
      </c>
      <c r="G27" s="4">
        <f>+E27+F27</f>
        <v>13164737</v>
      </c>
      <c r="H27" s="4">
        <f>+'[1]INGRESOS DEVENGADOS MENSUAL '!CQ251</f>
        <v>9884278</v>
      </c>
      <c r="I27" s="4">
        <f>+H27</f>
        <v>9884278</v>
      </c>
      <c r="J27" s="4">
        <f>+I27-E27</f>
        <v>-3132585.1999999993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'!E257</f>
        <v>0</v>
      </c>
      <c r="F28" s="4">
        <f>+'[1]SABANA DE TRANSFERENCIAS'!J257+'[1]SABANA DE TRANSFERENCIAS'!P257+'[1]SABANA DE TRANSFERENCIAS'!Z257</f>
        <v>12070000</v>
      </c>
      <c r="G28" s="4">
        <f>+E28+F28</f>
        <v>12070000</v>
      </c>
      <c r="H28" s="4">
        <f>+'[1]INGRESOS DEVENGADOS MENSUAL '!CQ257</f>
        <v>16897106</v>
      </c>
      <c r="I28" s="4">
        <f>+H28</f>
        <v>16897106</v>
      </c>
      <c r="J28" s="4">
        <f>+I28-E28</f>
        <v>16897106</v>
      </c>
    </row>
    <row r="29" spans="2:10" ht="10.5" customHeight="1" x14ac:dyDescent="0.2">
      <c r="B29" s="3"/>
      <c r="C29" s="6"/>
      <c r="D29" s="7" t="s">
        <v>31</v>
      </c>
      <c r="E29" s="4">
        <v>0</v>
      </c>
      <c r="F29" s="4">
        <v>0</v>
      </c>
      <c r="G29" s="4">
        <f t="shared" si="6"/>
        <v>0</v>
      </c>
      <c r="H29" s="4"/>
      <c r="I29" s="4"/>
      <c r="J29" s="4">
        <f t="shared" si="5"/>
        <v>0</v>
      </c>
    </row>
    <row r="30" spans="2:10" ht="10.5" customHeight="1" x14ac:dyDescent="0.2">
      <c r="B30" s="3"/>
      <c r="C30" s="25" t="s">
        <v>32</v>
      </c>
      <c r="D30" s="26"/>
      <c r="E30" s="4">
        <f t="shared" ref="E30:I30" si="7">SUM(E31:E35)</f>
        <v>12872407.41</v>
      </c>
      <c r="F30" s="4">
        <f t="shared" si="7"/>
        <v>4591838.29</v>
      </c>
      <c r="G30" s="4">
        <f t="shared" si="7"/>
        <v>17464245.699999999</v>
      </c>
      <c r="H30" s="4">
        <f>SUM(H31:H35)</f>
        <v>17314447.289999999</v>
      </c>
      <c r="I30" s="4">
        <f t="shared" si="7"/>
        <v>17314447.289999999</v>
      </c>
      <c r="J30" s="4">
        <f>SUM(J31:J35)</f>
        <v>4442039.88</v>
      </c>
    </row>
    <row r="31" spans="2:10" ht="10.5" customHeight="1" x14ac:dyDescent="0.2">
      <c r="B31" s="3"/>
      <c r="C31" s="6"/>
      <c r="D31" s="7" t="s">
        <v>33</v>
      </c>
      <c r="E31" s="4">
        <f>+'[1]INGRESOS DEVENGADOS MENSUAL '!E286</f>
        <v>0</v>
      </c>
      <c r="F31" s="4">
        <f>+'[1]SABANA DE TRANSFERENCIAS'!J285+'[1]SABANA DE TRANSFERENCIAS'!P285+'[1]SABANA DE TRANSFERENCIAS'!Z285</f>
        <v>0</v>
      </c>
      <c r="G31" s="4">
        <f>+E31+F31</f>
        <v>0</v>
      </c>
      <c r="H31" s="4">
        <f>+'[1]INGRESOS DEVENGADOS MENSUAL '!CQ286</f>
        <v>83836</v>
      </c>
      <c r="I31" s="4">
        <f>+H31</f>
        <v>83836</v>
      </c>
      <c r="J31" s="4">
        <f t="shared" ref="J31:J36" si="8">+I31-E31</f>
        <v>83836</v>
      </c>
    </row>
    <row r="32" spans="2:10" ht="10.5" customHeight="1" x14ac:dyDescent="0.2">
      <c r="B32" s="3"/>
      <c r="C32" s="6"/>
      <c r="D32" s="7" t="s">
        <v>34</v>
      </c>
      <c r="E32" s="4">
        <f>+'[1]INGRESOS DEVENGADOS MENSUAL '!E287</f>
        <v>11002341.27</v>
      </c>
      <c r="F32" s="10">
        <f>+'[1]SABANA DE TRANSFERENCIAS'!J286+'[1]SABANA DE TRANSFERENCIAS'!P286+'[1]SABANA DE TRANSFERENCIAS'!Z286+'[1]SABANA DE TRANSFERENCIAS'!AH286</f>
        <v>-6721074.5700000003</v>
      </c>
      <c r="G32" s="4">
        <f>+E32+F32</f>
        <v>4281266.6999999993</v>
      </c>
      <c r="H32" s="4">
        <f>+'[1]INGRESOS DEVENGADOS MENSUAL '!CQ287</f>
        <v>4691795</v>
      </c>
      <c r="I32" s="4">
        <f>+H32</f>
        <v>4691795</v>
      </c>
      <c r="J32" s="4">
        <f t="shared" si="8"/>
        <v>-6310546.2699999996</v>
      </c>
    </row>
    <row r="33" spans="2:10" ht="10.5" customHeight="1" x14ac:dyDescent="0.2">
      <c r="B33" s="3"/>
      <c r="C33" s="6"/>
      <c r="D33" s="7" t="s">
        <v>35</v>
      </c>
      <c r="E33" s="4">
        <f>+'[1]INGRESOS DEVENGADOS MENSUAL '!E288</f>
        <v>1870066.14</v>
      </c>
      <c r="F33" s="4">
        <f>+'[1]SABANA DE TRANSFERENCIAS'!J287+'[1]SABANA DE TRANSFERENCIAS'!P287+'[1]SABANA DE TRANSFERENCIAS'!Z287+'[1]SABANA DE TRANSFERENCIAS'!AH287</f>
        <v>-447087.14</v>
      </c>
      <c r="G33" s="4">
        <f>+E33+F33</f>
        <v>1422979</v>
      </c>
      <c r="H33" s="4">
        <f>+'[1]INGRESOS DEVENGADOS MENSUAL '!CQ288</f>
        <v>1613769</v>
      </c>
      <c r="I33" s="4">
        <f>+H33</f>
        <v>1613769</v>
      </c>
      <c r="J33" s="4">
        <f t="shared" si="8"/>
        <v>-256297.1399999999</v>
      </c>
    </row>
    <row r="34" spans="2:10" ht="10.5" customHeight="1" x14ac:dyDescent="0.2">
      <c r="B34" s="3"/>
      <c r="C34" s="6"/>
      <c r="D34" s="7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8"/>
        <v>0</v>
      </c>
    </row>
    <row r="35" spans="2:10" ht="10.5" customHeight="1" x14ac:dyDescent="0.2">
      <c r="B35" s="3"/>
      <c r="C35" s="6"/>
      <c r="D35" s="7" t="s">
        <v>37</v>
      </c>
      <c r="E35" s="4">
        <f>+'[1]INGRESOS DEVENGADOS MENSUAL '!E289+'[1]INGRESOS DEVENGADOS MENSUAL '!E290</f>
        <v>0</v>
      </c>
      <c r="F35" s="10">
        <f>+'[1]SABANA DE TRANSFERENCIAS'!J288+'[1]SABANA DE TRANSFERENCIAS'!J289+'[1]SABANA DE TRANSFERENCIAS'!P288+'[1]SABANA DE TRANSFERENCIAS'!P289+'[1]SABANA DE TRANSFERENCIAS'!Z288+'[1]SABANA DE TRANSFERENCIAS'!Z289+'[1]SABANA DE TRANSFERENCIAS'!AH288+'[1]SABANA DE TRANSFERENCIAS'!AH289</f>
        <v>11760000</v>
      </c>
      <c r="G35" s="4">
        <f>+F35</f>
        <v>11760000</v>
      </c>
      <c r="H35" s="4">
        <f>+'[1]INGRESOS DEVENGADOS MENSUAL '!CQ289+'[1]INGRESOS DEVENGADOS MENSUAL '!CQ290</f>
        <v>10925047.289999999</v>
      </c>
      <c r="I35" s="4">
        <f>+H35</f>
        <v>10925047.289999999</v>
      </c>
      <c r="J35" s="4">
        <f t="shared" si="8"/>
        <v>10925047.289999999</v>
      </c>
    </row>
    <row r="36" spans="2:10" ht="10.5" customHeight="1" x14ac:dyDescent="0.2">
      <c r="B36" s="3"/>
      <c r="C36" s="25" t="s">
        <v>38</v>
      </c>
      <c r="D36" s="26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8"/>
        <v>0</v>
      </c>
    </row>
    <row r="37" spans="2:10" ht="10.5" customHeight="1" x14ac:dyDescent="0.2">
      <c r="B37" s="3"/>
      <c r="C37" s="25" t="s">
        <v>39</v>
      </c>
      <c r="D37" s="26"/>
      <c r="E37" s="4">
        <f>SUM(E38)</f>
        <v>0</v>
      </c>
      <c r="F37" s="4">
        <f>SUM(F38)</f>
        <v>4372574</v>
      </c>
      <c r="G37" s="4">
        <f>SUM(G38)</f>
        <v>4372574</v>
      </c>
      <c r="H37" s="4">
        <f>SUM(H38)</f>
        <v>3421799.74</v>
      </c>
      <c r="I37" s="4">
        <f>SUM(I38)</f>
        <v>3421799.74</v>
      </c>
      <c r="J37" s="4">
        <f>+J38</f>
        <v>3421799.74</v>
      </c>
    </row>
    <row r="38" spans="2:10" ht="10.5" customHeight="1" x14ac:dyDescent="0.2">
      <c r="B38" s="3"/>
      <c r="C38" s="6"/>
      <c r="D38" s="7" t="s">
        <v>40</v>
      </c>
      <c r="E38" s="4">
        <f>+'[1]INGRESOS DEVENGADOS MENSUAL '!E281</f>
        <v>0</v>
      </c>
      <c r="F38" s="4">
        <f>+'[1]SABANA DE TRANSFERENCIAS'!J281+'[1]SABANA DE TRANSFERENCIAS'!P281+'[1]SABANA DE TRANSFERENCIAS'!Z281+'[1]SABANA DE TRANSFERENCIAS'!J283+'[1]SABANA DE TRANSFERENCIAS'!P283+'[1]SABANA DE TRANSFERENCIAS'!Z283+'[1]SABANA DE TRANSFERENCIAS'!AH281+'[1]SABANA DE TRANSFERENCIAS'!AH283+'[1]SABANA DE TRANSFERENCIAS'!AH282</f>
        <v>4372574</v>
      </c>
      <c r="G38" s="4">
        <f>+E38+F38</f>
        <v>4372574</v>
      </c>
      <c r="H38" s="4">
        <f>+'[1]INGRESOS DEVENGADOS MENSUAL '!CQ281+'[1]INGRESOS DEVENGADOS MENSUAL '!CQ282</f>
        <v>3421799.74</v>
      </c>
      <c r="I38" s="4">
        <f>+H38</f>
        <v>3421799.74</v>
      </c>
      <c r="J38" s="4">
        <f>+I38-E38</f>
        <v>3421799.74</v>
      </c>
    </row>
    <row r="39" spans="2:10" ht="10.5" customHeight="1" x14ac:dyDescent="0.2">
      <c r="B39" s="3"/>
      <c r="C39" s="25" t="s">
        <v>41</v>
      </c>
      <c r="D39" s="26"/>
      <c r="E39" s="4">
        <f t="shared" ref="E39:I39" si="9">SUM(E40:E41)</f>
        <v>9752181.2400000002</v>
      </c>
      <c r="F39" s="4">
        <f t="shared" si="9"/>
        <v>1857132.7599999998</v>
      </c>
      <c r="G39" s="4">
        <f t="shared" si="9"/>
        <v>11609314</v>
      </c>
      <c r="H39" s="4">
        <f t="shared" si="9"/>
        <v>12101786</v>
      </c>
      <c r="I39" s="4">
        <f t="shared" si="9"/>
        <v>12101786</v>
      </c>
      <c r="J39" s="4">
        <f>SUM(J40:J41)</f>
        <v>2349604.7599999998</v>
      </c>
    </row>
    <row r="40" spans="2:10" ht="10.5" customHeight="1" x14ac:dyDescent="0.2">
      <c r="B40" s="3"/>
      <c r="C40" s="6"/>
      <c r="D40" s="7" t="s">
        <v>42</v>
      </c>
      <c r="E40" s="4">
        <f>+'[1]INGRESOS DEVENGADOS MENSUAL '!E258+'[1]INGRESOS DEVENGADOS MENSUAL '!E259+'[1]INGRESOS DEVENGADOS MENSUAL '!E260+'[1]INGRESOS DEVENGADOS MENSUAL '!E261+'[1]INGRESOS DEVENGADOS MENSUAL '!E262+'[1]INGRESOS DEVENGADOS MENSUAL '!E263</f>
        <v>9752181.2400000002</v>
      </c>
      <c r="F40" s="4">
        <f>+'[1]SABANA DE TRANSFERENCIAS'!J258+'[1]SABANA DE TRANSFERENCIAS'!J259+'[1]SABANA DE TRANSFERENCIAS'!J260+'[1]SABANA DE TRANSFERENCIAS'!J261+'[1]SABANA DE TRANSFERENCIAS'!J262+'[1]SABANA DE TRANSFERENCIAS'!J263+'[1]SABANA DE TRANSFERENCIAS'!P258+'[1]SABANA DE TRANSFERENCIAS'!P259+'[1]SABANA DE TRANSFERENCIAS'!P260+'[1]SABANA DE TRANSFERENCIAS'!P261+'[1]SABANA DE TRANSFERENCIAS'!P262+'[1]SABANA DE TRANSFERENCIAS'!P263+'[1]SABANA DE TRANSFERENCIAS'!Z258+'[1]SABANA DE TRANSFERENCIAS'!Z259+'[1]SABANA DE TRANSFERENCIAS'!Z260+'[1]SABANA DE TRANSFERENCIAS'!Z261+'[1]SABANA DE TRANSFERENCIAS'!Z262+'[1]SABANA DE TRANSFERENCIAS'!Z263+'[1]SABANA DE TRANSFERENCIAS'!AH258+'[1]SABANA DE TRANSFERENCIAS'!AH259+'[1]SABANA DE TRANSFERENCIAS'!AH260+'[1]SABANA DE TRANSFERENCIAS'!AH261+'[1]SABANA DE TRANSFERENCIAS'!AH262</f>
        <v>1857132.7599999998</v>
      </c>
      <c r="G40" s="4">
        <f>+E40+F40</f>
        <v>11609314</v>
      </c>
      <c r="H40" s="4">
        <f>+'[1]INGRESOS DEVENGADOS MENSUAL '!CQ258+'[1]INGRESOS DEVENGADOS MENSUAL '!CQ259+'[1]INGRESOS DEVENGADOS MENSUAL '!CQ260+'[1]INGRESOS DEVENGADOS MENSUAL '!CQ261+'[1]INGRESOS DEVENGADOS MENSUAL '!CQ262+'[1]INGRESOS DEVENGADOS MENSUAL '!CQ263</f>
        <v>12101786</v>
      </c>
      <c r="I40" s="4">
        <f>+H40</f>
        <v>12101786</v>
      </c>
      <c r="J40" s="4">
        <f>+I40-E40</f>
        <v>2349604.7599999998</v>
      </c>
    </row>
    <row r="41" spans="2:10" ht="10.5" customHeight="1" x14ac:dyDescent="0.2">
      <c r="B41" s="3"/>
      <c r="C41" s="6"/>
      <c r="D41" s="7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>+I41-E41</f>
        <v>0</v>
      </c>
    </row>
    <row r="42" spans="2:10" ht="10.5" customHeight="1" x14ac:dyDescent="0.2">
      <c r="B42" s="11"/>
      <c r="C42" s="12"/>
      <c r="D42" s="13"/>
      <c r="E42" s="4"/>
      <c r="F42" s="4"/>
      <c r="G42" s="4"/>
      <c r="H42" s="4"/>
      <c r="I42" s="4"/>
      <c r="J42" s="4"/>
    </row>
    <row r="43" spans="2:10" ht="10.5" customHeight="1" x14ac:dyDescent="0.2">
      <c r="B43" s="33" t="s">
        <v>44</v>
      </c>
      <c r="C43" s="34"/>
      <c r="D43" s="28"/>
      <c r="E43" s="14">
        <f t="shared" ref="E43:I43" si="10">+E11+E12+E13+E14+E15+E16+E17+E18+E30+E36+E37+E39</f>
        <v>460115046.05000001</v>
      </c>
      <c r="F43" s="14">
        <f t="shared" si="10"/>
        <v>44268015.740000002</v>
      </c>
      <c r="G43" s="14">
        <f t="shared" si="10"/>
        <v>504383061.79000002</v>
      </c>
      <c r="H43" s="14">
        <f t="shared" si="10"/>
        <v>516890594.48000002</v>
      </c>
      <c r="I43" s="14">
        <f t="shared" si="10"/>
        <v>516890594.48000002</v>
      </c>
      <c r="J43" s="14">
        <f>+J11+J12+J13+J14+J15+J16+J17+J18+J30+J36+J37+J39</f>
        <v>56775548.430000015</v>
      </c>
    </row>
    <row r="44" spans="2:10" ht="10.5" customHeight="1" x14ac:dyDescent="0.2">
      <c r="B44" s="33" t="s">
        <v>45</v>
      </c>
      <c r="C44" s="34"/>
      <c r="D44" s="28"/>
      <c r="E44" s="15"/>
      <c r="F44" s="15"/>
      <c r="G44" s="15"/>
      <c r="H44" s="15"/>
      <c r="I44" s="16"/>
      <c r="J44" s="16"/>
    </row>
    <row r="45" spans="2:10" ht="10.5" customHeight="1" x14ac:dyDescent="0.2">
      <c r="B45" s="11"/>
      <c r="C45" s="12"/>
      <c r="D45" s="13"/>
      <c r="E45" s="4"/>
      <c r="F45" s="4"/>
      <c r="G45" s="4"/>
      <c r="H45" s="4"/>
      <c r="I45" s="4"/>
      <c r="J45" s="4"/>
    </row>
    <row r="46" spans="2:10" ht="10.5" customHeight="1" x14ac:dyDescent="0.2">
      <c r="B46" s="33" t="s">
        <v>46</v>
      </c>
      <c r="C46" s="34"/>
      <c r="D46" s="28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25" t="s">
        <v>47</v>
      </c>
      <c r="D47" s="26"/>
      <c r="E47" s="4">
        <f>SUM(E48:E55)</f>
        <v>106194012.99000001</v>
      </c>
      <c r="F47" s="4">
        <f>SUM(F48:F55)</f>
        <v>-8125248.9900000002</v>
      </c>
      <c r="G47" s="4">
        <f>SUM(G48:G55)</f>
        <v>98068764</v>
      </c>
      <c r="H47" s="4">
        <f>SUM(H48:H55)</f>
        <v>98068765</v>
      </c>
      <c r="I47" s="4">
        <f>SUM(I48:I55)</f>
        <v>98068765</v>
      </c>
      <c r="J47" s="4">
        <f>+I47-E47</f>
        <v>-8125247.9900000095</v>
      </c>
    </row>
    <row r="48" spans="2:10" ht="10.5" customHeight="1" x14ac:dyDescent="0.2">
      <c r="B48" s="3"/>
      <c r="C48" s="6"/>
      <c r="D48" s="7" t="s">
        <v>48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50</v>
      </c>
      <c r="E50" s="4">
        <f>+'[1]INGRESOS DEVENGADOS MENSUAL '!E266</f>
        <v>33272602.09</v>
      </c>
      <c r="F50" s="4">
        <f>+'[1]SABANA DE TRANSFERENCIAS'!J266+'[1]SABANA DE TRANSFERENCIAS'!P266+'[1]SABANA DE TRANSFERENCIAS'!Z266+'[1]SABANA DE TRANSFERENCIAS'!AH266</f>
        <v>-8286206.0899999999</v>
      </c>
      <c r="G50" s="4">
        <f>+E50+F50</f>
        <v>24986396</v>
      </c>
      <c r="H50" s="4">
        <f>+'[1]INGRESOS DEVENGADOS MENSUAL '!CQ266</f>
        <v>24986396</v>
      </c>
      <c r="I50" s="4">
        <f>+H50</f>
        <v>24986396</v>
      </c>
      <c r="J50" s="4">
        <f t="shared" ref="J50:J51" si="11">+I50-E50</f>
        <v>-8286206.0899999999</v>
      </c>
    </row>
    <row r="51" spans="2:10" ht="10.5" customHeight="1" x14ac:dyDescent="0.2">
      <c r="B51" s="3"/>
      <c r="C51" s="6"/>
      <c r="D51" s="7" t="s">
        <v>51</v>
      </c>
      <c r="E51" s="4">
        <f>+'[1]INGRESOS DEVENGADOS MENSUAL '!E265</f>
        <v>72921410.900000006</v>
      </c>
      <c r="F51" s="4">
        <f>+'[1]SABANA DE TRANSFERENCIAS'!J265+'[1]SABANA DE TRANSFERENCIAS'!P265+'[1]SABANA DE TRANSFERENCIAS'!Z265+'[1]SABANA DE TRANSFERENCIAS'!AH265</f>
        <v>160957.1</v>
      </c>
      <c r="G51" s="4">
        <f>+E51+F51</f>
        <v>73082368</v>
      </c>
      <c r="H51" s="4">
        <f>+'[1]INGRESOS DEVENGADOS MENSUAL '!CQ265</f>
        <v>73082369</v>
      </c>
      <c r="I51" s="4">
        <f>+H51</f>
        <v>73082369</v>
      </c>
      <c r="J51" s="4">
        <f t="shared" si="11"/>
        <v>160958.09999999404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/>
    </row>
    <row r="53" spans="2:10" ht="10.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/>
    </row>
    <row r="54" spans="2:10" ht="10.5" customHeight="1" x14ac:dyDescent="0.2">
      <c r="B54" s="3"/>
      <c r="C54" s="6"/>
      <c r="D54" s="7" t="s">
        <v>54</v>
      </c>
      <c r="E54" s="9"/>
      <c r="F54" s="4"/>
      <c r="G54" s="4"/>
      <c r="H54" s="4"/>
      <c r="I54" s="4"/>
      <c r="J54" s="4"/>
    </row>
    <row r="55" spans="2:10" ht="10.5" customHeight="1" x14ac:dyDescent="0.2">
      <c r="B55" s="3"/>
      <c r="C55" s="6"/>
      <c r="D55" s="17" t="s">
        <v>55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25" t="s">
        <v>56</v>
      </c>
      <c r="D56" s="26"/>
      <c r="E56" s="4">
        <f>SUM(E57:E60)</f>
        <v>0</v>
      </c>
      <c r="F56" s="4">
        <f>SUM(F57:F60)</f>
        <v>16002969</v>
      </c>
      <c r="G56" s="4">
        <f>SUM(G57:G60)</f>
        <v>16002969</v>
      </c>
      <c r="H56" s="4">
        <f>SUM(H57:H60)</f>
        <v>17175543</v>
      </c>
      <c r="I56" s="4">
        <f>SUM(I57:I60)</f>
        <v>17175543</v>
      </c>
      <c r="J56" s="4">
        <f>+I56-E56</f>
        <v>17175543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60</v>
      </c>
      <c r="E60" s="4">
        <f>+'[1]INGRESOS DEVENGADOS MENSUAL '!E269+'[1]INGRESOS DEVENGADOS MENSUAL '!E270+'[1]INGRESOS DEVENGADOS MENSUAL '!E271+'[1]INGRESOS DEVENGADOS MENSUAL '!E272+'[1]INGRESOS DEVENGADOS MENSUAL '!E273+'[1]INGRESOS DEVENGADOS MENSUAL '!E274+'[1]INGRESOS DEVENGADOS MENSUAL '!E275+'[1]INGRESOS DEVENGADOS MENSUAL '!E280</f>
        <v>0</v>
      </c>
      <c r="F60" s="4">
        <f>+'[1]SABANA DE TRANSFERENCIAS'!J269+'[1]SABANA DE TRANSFERENCIAS'!J270+'[1]SABANA DE TRANSFERENCIAS'!J271+'[1]SABANA DE TRANSFERENCIAS'!J272+'[1]SABANA DE TRANSFERENCIAS'!J273+'[1]SABANA DE TRANSFERENCIAS'!J274+'[1]SABANA DE TRANSFERENCIAS'!J275+'[1]SABANA DE TRANSFERENCIAS'!J280+'[1]SABANA DE TRANSFERENCIAS'!P269+'[1]SABANA DE TRANSFERENCIAS'!P270+'[1]SABANA DE TRANSFERENCIAS'!P271+'[1]SABANA DE TRANSFERENCIAS'!P272+'[1]SABANA DE TRANSFERENCIAS'!P273+'[1]SABANA DE TRANSFERENCIAS'!P274+'[1]SABANA DE TRANSFERENCIAS'!P275+'[1]SABANA DE TRANSFERENCIAS'!P280+'[1]SABANA DE TRANSFERENCIAS'!Z269+'[1]SABANA DE TRANSFERENCIAS'!Z270+'[1]SABANA DE TRANSFERENCIAS'!Z271+'[1]SABANA DE TRANSFERENCIAS'!Z272+'[1]SABANA DE TRANSFERENCIAS'!Z273+'[1]SABANA DE TRANSFERENCIAS'!Z274+'[1]SABANA DE TRANSFERENCIAS'!Z74+'[1]SABANA DE TRANSFERENCIAS'!Z280+'[1]SABANA DE TRANSFERENCIAS'!AH269+'[1]SABANA DE TRANSFERENCIAS'!AH270+'[1]SABANA DE TRANSFERENCIAS'!AH271+'[1]SABANA DE TRANSFERENCIAS'!AH272+'[1]SABANA DE TRANSFERENCIAS'!AH273+'[1]SABANA DE TRANSFERENCIAS'!AH274+'[1]SABANA DE TRANSFERENCIAS'!AH275+'[1]SABANA DE TRANSFERENCIAS'!AH280</f>
        <v>16002969</v>
      </c>
      <c r="G60" s="4">
        <f>+E60+F60</f>
        <v>16002969</v>
      </c>
      <c r="H60" s="4">
        <f>+'[1]INGRESOS DEVENGADOS MENSUAL '!CQ269+'[1]INGRESOS DEVENGADOS MENSUAL '!CQ270+'[1]INGRESOS DEVENGADOS MENSUAL '!CQ271+'[1]INGRESOS DEVENGADOS MENSUAL '!CQ272+'[1]INGRESOS DEVENGADOS MENSUAL '!CQ273+'[1]INGRESOS DEVENGADOS MENSUAL '!CQ274+'[1]INGRESOS DEVENGADOS MENSUAL '!CQ275+'[1]INGRESOS DEVENGADOS MENSUAL '!CQ280+'[1]INGRESOS DEVENGADOS MENSUAL '!CQ283</f>
        <v>17175543</v>
      </c>
      <c r="I60" s="4">
        <f>+H60</f>
        <v>17175543</v>
      </c>
      <c r="J60" s="4">
        <f>+I60-E60</f>
        <v>17175543</v>
      </c>
    </row>
    <row r="61" spans="2:10" ht="10.5" customHeight="1" x14ac:dyDescent="0.2">
      <c r="B61" s="3"/>
      <c r="C61" s="25" t="s">
        <v>61</v>
      </c>
      <c r="D61" s="26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ref="J61:J69" si="12">+H61-G61</f>
        <v>0</v>
      </c>
    </row>
    <row r="62" spans="2:10" ht="10.5" customHeight="1" x14ac:dyDescent="0.2">
      <c r="B62" s="3"/>
      <c r="C62" s="6"/>
      <c r="D62" s="7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25" t="s">
        <v>64</v>
      </c>
      <c r="D64" s="26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25" t="s">
        <v>65</v>
      </c>
      <c r="D65" s="26"/>
      <c r="E65" s="4"/>
      <c r="F65" s="4"/>
      <c r="G65" s="4"/>
      <c r="H65" s="4"/>
      <c r="I65" s="4"/>
      <c r="J65" s="4"/>
    </row>
    <row r="66" spans="2:10" ht="10.5" customHeight="1" x14ac:dyDescent="0.2">
      <c r="B66" s="11"/>
      <c r="C66" s="31"/>
      <c r="D66" s="32"/>
      <c r="E66" s="4"/>
      <c r="F66" s="4"/>
      <c r="G66" s="4"/>
      <c r="H66" s="4"/>
      <c r="I66" s="4"/>
      <c r="J66" s="4"/>
    </row>
    <row r="67" spans="2:10" ht="10.5" customHeight="1" x14ac:dyDescent="0.2">
      <c r="B67" s="33" t="s">
        <v>66</v>
      </c>
      <c r="C67" s="34"/>
      <c r="D67" s="28"/>
      <c r="E67" s="18">
        <f>+E47+E56+E61+E64+E65</f>
        <v>106194012.99000001</v>
      </c>
      <c r="F67" s="18">
        <f>+F47+F56+F61+F64+F65</f>
        <v>7877720.0099999998</v>
      </c>
      <c r="G67" s="18">
        <f>+G47+G56+G61+G64+G65</f>
        <v>114071733</v>
      </c>
      <c r="H67" s="18">
        <f>+H47+H56+H61+H64+H65</f>
        <v>115244308</v>
      </c>
      <c r="I67" s="18">
        <f>+I47+I56+I61+I64+I65</f>
        <v>115244308</v>
      </c>
      <c r="J67" s="19">
        <f>+I67-E67</f>
        <v>9050295.0099999905</v>
      </c>
    </row>
    <row r="68" spans="2:10" ht="10.5" customHeight="1" x14ac:dyDescent="0.2">
      <c r="B68" s="11"/>
      <c r="C68" s="31"/>
      <c r="D68" s="32"/>
      <c r="E68" s="4"/>
      <c r="F68" s="4"/>
      <c r="G68" s="4"/>
      <c r="H68" s="4"/>
      <c r="I68" s="4"/>
      <c r="J68" s="4"/>
    </row>
    <row r="69" spans="2:10" ht="10.5" customHeight="1" x14ac:dyDescent="0.2">
      <c r="B69" s="33" t="s">
        <v>67</v>
      </c>
      <c r="C69" s="34"/>
      <c r="D69" s="28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 t="shared" si="12"/>
        <v>0</v>
      </c>
    </row>
    <row r="70" spans="2:10" ht="10.5" customHeight="1" x14ac:dyDescent="0.2">
      <c r="B70" s="3"/>
      <c r="C70" s="25" t="s">
        <v>68</v>
      </c>
      <c r="D70" s="26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1"/>
      <c r="C71" s="31"/>
      <c r="D71" s="32"/>
      <c r="E71" s="4"/>
      <c r="F71" s="4"/>
      <c r="G71" s="4"/>
      <c r="H71" s="4"/>
      <c r="I71" s="4"/>
      <c r="J71" s="4"/>
    </row>
    <row r="72" spans="2:10" ht="10.5" customHeight="1" x14ac:dyDescent="0.2">
      <c r="B72" s="33" t="s">
        <v>69</v>
      </c>
      <c r="C72" s="34"/>
      <c r="D72" s="28"/>
      <c r="E72" s="18">
        <f>+E43+E67+E69</f>
        <v>566309059.03999996</v>
      </c>
      <c r="F72" s="18">
        <f>+F43+F67+F69</f>
        <v>52145735.75</v>
      </c>
      <c r="G72" s="18">
        <f>+G43+G67+G69</f>
        <v>618454794.78999996</v>
      </c>
      <c r="H72" s="18">
        <f>+H43+H67+H69</f>
        <v>632134902.48000002</v>
      </c>
      <c r="I72" s="18">
        <f>+I43+I67+I69</f>
        <v>632134902.48000002</v>
      </c>
      <c r="J72" s="19">
        <f>+I72-E72</f>
        <v>65825843.440000057</v>
      </c>
    </row>
    <row r="73" spans="2:10" ht="10.5" customHeight="1" x14ac:dyDescent="0.2">
      <c r="B73" s="11"/>
      <c r="C73" s="31"/>
      <c r="D73" s="32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27" t="s">
        <v>70</v>
      </c>
      <c r="D74" s="28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25" t="s">
        <v>71</v>
      </c>
      <c r="D75" s="26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25" t="s">
        <v>72</v>
      </c>
      <c r="D76" s="26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27" t="s">
        <v>73</v>
      </c>
      <c r="D77" s="28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29"/>
      <c r="D78" s="30"/>
      <c r="E78" s="21"/>
      <c r="F78" s="21"/>
      <c r="G78" s="21"/>
      <c r="H78" s="21"/>
      <c r="I78" s="21"/>
      <c r="J78" s="21"/>
    </row>
    <row r="81" spans="2:10" ht="42" customHeight="1" x14ac:dyDescent="0.2"/>
    <row r="86" spans="2:10" x14ac:dyDescent="0.2">
      <c r="B86" s="23" t="s">
        <v>74</v>
      </c>
      <c r="C86" s="23"/>
      <c r="D86" s="23"/>
      <c r="E86" s="23" t="s">
        <v>75</v>
      </c>
      <c r="F86" s="23"/>
      <c r="G86" s="23"/>
      <c r="H86" s="22"/>
      <c r="I86" s="23" t="s">
        <v>76</v>
      </c>
      <c r="J86" s="23"/>
    </row>
    <row r="87" spans="2:10" x14ac:dyDescent="0.2">
      <c r="B87" s="23" t="s">
        <v>77</v>
      </c>
      <c r="C87" s="23"/>
      <c r="D87" s="23"/>
      <c r="E87" s="23" t="s">
        <v>78</v>
      </c>
      <c r="F87" s="23"/>
      <c r="G87" s="23"/>
      <c r="H87" s="22"/>
      <c r="I87" s="23" t="s">
        <v>79</v>
      </c>
      <c r="J87" s="23"/>
    </row>
    <row r="88" spans="2:10" x14ac:dyDescent="0.2">
      <c r="I88" s="24" t="s">
        <v>80</v>
      </c>
      <c r="J88" s="24"/>
    </row>
  </sheetData>
  <mergeCells count="56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B87:D87"/>
    <mergeCell ref="E87:G87"/>
    <mergeCell ref="I87:J87"/>
    <mergeCell ref="I88:J88"/>
    <mergeCell ref="C76:D76"/>
    <mergeCell ref="C77:D77"/>
    <mergeCell ref="C78:D78"/>
    <mergeCell ref="B86:D86"/>
    <mergeCell ref="E86:G86"/>
    <mergeCell ref="I86:J86"/>
  </mergeCells>
  <pageMargins left="0.51181102362204722" right="0.51181102362204722" top="2.1259842519685042" bottom="0.74803149606299213" header="0.31496062992125984" footer="0.31496062992125984"/>
  <pageSetup paperSize="9" scale="53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2021-04-27T01:04:40Z</cp:lastPrinted>
  <dcterms:created xsi:type="dcterms:W3CDTF">2021-04-17T20:12:35Z</dcterms:created>
  <dcterms:modified xsi:type="dcterms:W3CDTF">2021-04-27T01:05:06Z</dcterms:modified>
</cp:coreProperties>
</file>