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V. INFORMACION FINANCIERA ADICIONAL (LDF)\"/>
    </mc:Choice>
  </mc:AlternateContent>
  <bookViews>
    <workbookView xWindow="0" yWindow="0" windowWidth="24000" windowHeight="9735"/>
  </bookViews>
  <sheets>
    <sheet name="EAI-LDF (3)" sheetId="1" r:id="rId1"/>
  </sheets>
  <externalReferences>
    <externalReference r:id="rId2"/>
    <externalReference r:id="rId3"/>
  </externalReferences>
  <definedNames>
    <definedName name="_xlnm.Print_Area" localSheetId="0">'EAI-LDF (3)'!$B$2:$J$89</definedName>
    <definedName name="_xlnm.Print_Titles" localSheetId="0">'EAI-LDF (3)'!$1:$8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I71" i="1"/>
  <c r="I70" i="1"/>
  <c r="G70" i="1"/>
  <c r="J70" i="1" s="1"/>
  <c r="H69" i="1"/>
  <c r="I69" i="1" s="1"/>
  <c r="G69" i="1"/>
  <c r="F69" i="1"/>
  <c r="E69" i="1"/>
  <c r="J68" i="1"/>
  <c r="I68" i="1"/>
  <c r="J66" i="1"/>
  <c r="I66" i="1"/>
  <c r="J65" i="1"/>
  <c r="I65" i="1"/>
  <c r="J64" i="1"/>
  <c r="I64" i="1"/>
  <c r="J63" i="1"/>
  <c r="I63" i="1"/>
  <c r="J62" i="1"/>
  <c r="I62" i="1"/>
  <c r="H61" i="1"/>
  <c r="J61" i="1" s="1"/>
  <c r="G61" i="1"/>
  <c r="E61" i="1"/>
  <c r="H60" i="1"/>
  <c r="I60" i="1" s="1"/>
  <c r="F60" i="1"/>
  <c r="F56" i="1" s="1"/>
  <c r="E60" i="1"/>
  <c r="E56" i="1" s="1"/>
  <c r="J59" i="1"/>
  <c r="I59" i="1"/>
  <c r="J58" i="1"/>
  <c r="I58" i="1"/>
  <c r="J57" i="1"/>
  <c r="I57" i="1"/>
  <c r="J55" i="1"/>
  <c r="I55" i="1"/>
  <c r="J53" i="1"/>
  <c r="I53" i="1"/>
  <c r="J52" i="1"/>
  <c r="I52" i="1"/>
  <c r="H51" i="1"/>
  <c r="I51" i="1" s="1"/>
  <c r="F51" i="1"/>
  <c r="E51" i="1"/>
  <c r="H50" i="1"/>
  <c r="I50" i="1" s="1"/>
  <c r="F50" i="1"/>
  <c r="E50" i="1"/>
  <c r="J49" i="1"/>
  <c r="I49" i="1"/>
  <c r="J48" i="1"/>
  <c r="I48" i="1"/>
  <c r="J46" i="1"/>
  <c r="I46" i="1"/>
  <c r="J45" i="1"/>
  <c r="I45" i="1"/>
  <c r="J44" i="1"/>
  <c r="I44" i="1"/>
  <c r="J42" i="1"/>
  <c r="I42" i="1"/>
  <c r="I41" i="1"/>
  <c r="F41" i="1"/>
  <c r="E41" i="1"/>
  <c r="H40" i="1"/>
  <c r="I40" i="1" s="1"/>
  <c r="F40" i="1"/>
  <c r="E40" i="1"/>
  <c r="H38" i="1"/>
  <c r="I38" i="1" s="1"/>
  <c r="F38" i="1"/>
  <c r="E38" i="1"/>
  <c r="F37" i="1"/>
  <c r="J36" i="1"/>
  <c r="G35" i="1"/>
  <c r="J35" i="1" s="1"/>
  <c r="G34" i="1"/>
  <c r="J34" i="1" s="1"/>
  <c r="H33" i="1"/>
  <c r="I33" i="1" s="1"/>
  <c r="F33" i="1"/>
  <c r="E33" i="1"/>
  <c r="G32" i="1"/>
  <c r="J32" i="1" s="1"/>
  <c r="H31" i="1"/>
  <c r="I31" i="1" s="1"/>
  <c r="F31" i="1"/>
  <c r="E31" i="1"/>
  <c r="H29" i="1"/>
  <c r="F29" i="1"/>
  <c r="G29" i="1" s="1"/>
  <c r="H28" i="1"/>
  <c r="F28" i="1"/>
  <c r="E28" i="1"/>
  <c r="H27" i="1"/>
  <c r="I27" i="1" s="1"/>
  <c r="F27" i="1"/>
  <c r="E27" i="1"/>
  <c r="I26" i="1"/>
  <c r="G26" i="1"/>
  <c r="J26" i="1" s="1"/>
  <c r="I25" i="1"/>
  <c r="G25" i="1"/>
  <c r="J25" i="1" s="1"/>
  <c r="H24" i="1"/>
  <c r="I24" i="1" s="1"/>
  <c r="F24" i="1"/>
  <c r="E24" i="1"/>
  <c r="G23" i="1"/>
  <c r="J23" i="1" s="1"/>
  <c r="H22" i="1"/>
  <c r="I22" i="1" s="1"/>
  <c r="F22" i="1"/>
  <c r="E22" i="1"/>
  <c r="H21" i="1"/>
  <c r="I21" i="1" s="1"/>
  <c r="F21" i="1"/>
  <c r="E21" i="1"/>
  <c r="H20" i="1"/>
  <c r="I20" i="1" s="1"/>
  <c r="F20" i="1"/>
  <c r="E20" i="1"/>
  <c r="H19" i="1"/>
  <c r="I19" i="1" s="1"/>
  <c r="F19" i="1"/>
  <c r="E19" i="1"/>
  <c r="H16" i="1"/>
  <c r="I16" i="1" s="1"/>
  <c r="F16" i="1"/>
  <c r="E16" i="1"/>
  <c r="H15" i="1"/>
  <c r="I15" i="1" s="1"/>
  <c r="F15" i="1"/>
  <c r="E15" i="1"/>
  <c r="H14" i="1"/>
  <c r="I14" i="1" s="1"/>
  <c r="F14" i="1"/>
  <c r="E14" i="1"/>
  <c r="H13" i="1"/>
  <c r="I13" i="1" s="1"/>
  <c r="F13" i="1"/>
  <c r="E13" i="1"/>
  <c r="H12" i="1"/>
  <c r="I12" i="1" s="1"/>
  <c r="F12" i="1"/>
  <c r="E12" i="1"/>
  <c r="H11" i="1"/>
  <c r="I11" i="1" s="1"/>
  <c r="F11" i="1"/>
  <c r="E11" i="1"/>
  <c r="G12" i="1" l="1"/>
  <c r="G14" i="1"/>
  <c r="J14" i="1" s="1"/>
  <c r="F39" i="1"/>
  <c r="F47" i="1"/>
  <c r="F67" i="1" s="1"/>
  <c r="G16" i="1"/>
  <c r="J16" i="1" s="1"/>
  <c r="G13" i="1"/>
  <c r="J13" i="1" s="1"/>
  <c r="G15" i="1"/>
  <c r="J15" i="1" s="1"/>
  <c r="J29" i="1"/>
  <c r="E30" i="1"/>
  <c r="I56" i="1"/>
  <c r="I61" i="1"/>
  <c r="J69" i="1"/>
  <c r="F18" i="1"/>
  <c r="G24" i="1"/>
  <c r="J24" i="1" s="1"/>
  <c r="G28" i="1"/>
  <c r="J28" i="1" s="1"/>
  <c r="G38" i="1"/>
  <c r="G37" i="1" s="1"/>
  <c r="G40" i="1"/>
  <c r="J40" i="1" s="1"/>
  <c r="H56" i="1"/>
  <c r="G27" i="1"/>
  <c r="J27" i="1" s="1"/>
  <c r="H30" i="1"/>
  <c r="F30" i="1"/>
  <c r="G33" i="1"/>
  <c r="J33" i="1" s="1"/>
  <c r="E37" i="1"/>
  <c r="H37" i="1"/>
  <c r="I37" i="1" s="1"/>
  <c r="E39" i="1"/>
  <c r="H39" i="1"/>
  <c r="I39" i="1" s="1"/>
  <c r="G41" i="1"/>
  <c r="J41" i="1" s="1"/>
  <c r="G50" i="1"/>
  <c r="J50" i="1" s="1"/>
  <c r="E18" i="1"/>
  <c r="E43" i="1" s="1"/>
  <c r="H18" i="1"/>
  <c r="G19" i="1"/>
  <c r="J19" i="1" s="1"/>
  <c r="G20" i="1"/>
  <c r="J20" i="1" s="1"/>
  <c r="G21" i="1"/>
  <c r="J21" i="1" s="1"/>
  <c r="G22" i="1"/>
  <c r="J22" i="1" s="1"/>
  <c r="G31" i="1"/>
  <c r="J31" i="1" s="1"/>
  <c r="I30" i="1"/>
  <c r="E47" i="1"/>
  <c r="E67" i="1" s="1"/>
  <c r="H47" i="1"/>
  <c r="G51" i="1"/>
  <c r="J51" i="1" s="1"/>
  <c r="G60" i="1"/>
  <c r="G56" i="1" s="1"/>
  <c r="J12" i="1"/>
  <c r="G11" i="1"/>
  <c r="J38" i="1" l="1"/>
  <c r="H67" i="1"/>
  <c r="H43" i="1"/>
  <c r="I43" i="1" s="1"/>
  <c r="J37" i="1"/>
  <c r="I47" i="1"/>
  <c r="I67" i="1" s="1"/>
  <c r="G39" i="1"/>
  <c r="J39" i="1" s="1"/>
  <c r="F43" i="1"/>
  <c r="F72" i="1" s="1"/>
  <c r="G47" i="1"/>
  <c r="G67" i="1" s="1"/>
  <c r="E72" i="1"/>
  <c r="J60" i="1"/>
  <c r="J56" i="1" s="1"/>
  <c r="G30" i="1"/>
  <c r="J30" i="1"/>
  <c r="G18" i="1"/>
  <c r="I18" i="1"/>
  <c r="J11" i="1"/>
  <c r="H72" i="1" l="1"/>
  <c r="I72" i="1" s="1"/>
  <c r="G43" i="1"/>
  <c r="G72" i="1" s="1"/>
  <c r="J47" i="1"/>
  <c r="J67" i="1" s="1"/>
  <c r="J43" i="1"/>
  <c r="J18" i="1"/>
  <c r="J72" i="1" l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8110101+8110110+8110116+8110118, 8110119, 8110120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 8110105+8110109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8210104+8210105+8210108+8310107+8310101+8310102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8110106, 8110111, 8110112, 8110114, 8110117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8310106+8310108+8310109, 8310110
</t>
        </r>
      </text>
    </comment>
  </commentList>
</comments>
</file>

<file path=xl/sharedStrings.xml><?xml version="1.0" encoding="utf-8"?>
<sst xmlns="http://schemas.openxmlformats.org/spreadsheetml/2006/main" count="82" uniqueCount="82">
  <si>
    <t>AYUNTAMIENTO MUNICIPAL DE PLAYAS DE ROSARITO</t>
  </si>
  <si>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</si>
  <si>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</si>
  <si>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</si>
  <si>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</si>
  <si>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</si>
  <si>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</si>
  <si>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</si>
  <si>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</si>
  <si>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</si>
  <si>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</si>
  <si>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</si>
  <si>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</si>
  <si>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</si>
  <si>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</si>
  <si>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</si>
  <si>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</si>
  <si>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</si>
  <si>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</si>
  <si>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</si>
  <si>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</si>
  <si>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</si>
  <si>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</si>
  <si>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</si>
  <si>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</si>
  <si>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</si>
  <si>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</si>
  <si>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</si>
  <si>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</si>
  <si>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</si>
  <si>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</si>
  <si>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</si>
  <si>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</si>
  <si>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</si>
  <si>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</si>
  <si>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</si>
  <si>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</si>
  <si>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</si>
  <si>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</si>
  <si>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</si>
  <si>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</si>
  <si>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</si>
  <si>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</si>
  <si>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</si>
  <si>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</si>
  <si>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</si>
  <si>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</si>
  <si>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</si>
  <si>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</si>
  <si>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</si>
  <si>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</si>
  <si>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</si>
  <si>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</si>
  <si>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</si>
  <si>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</si>
  <si>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</si>
  <si>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</si>
  <si>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</si>
  <si>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</si>
  <si>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</si>
  <si>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</si>
  <si>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</si>
  <si>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</si>
  <si>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</si>
  <si>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</si>
  <si>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</si>
  <si>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</si>
  <si>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</si>
  <si>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</si>
  <si>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</si>
  <si>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</si>
  <si>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</si>
  <si>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</si>
  <si>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</si>
  <si>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PRESIDENTE MUNICIPAL</t>
  </si>
  <si>
    <t>RECAUDADOR MUNICIPAL</t>
  </si>
  <si>
    <t>Del 1 de enero al 30 de septiembre de 2018</t>
  </si>
  <si>
    <t>Lic. Mirna Cecilia Rincón Vargas</t>
  </si>
  <si>
    <t>Lic. Alma Nidia González López</t>
  </si>
  <si>
    <t>C.P.Jose Manuel González Araujo</t>
  </si>
  <si>
    <t>ENCARGADA DEL DESPACHO DE LA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</si>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</sst>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10" fillId="0" borderId="0" xfId="0" applyFont="1"/>
    <xf numFmtId="0" fontId="3" fillId="0" borderId="0" xfId="0" applyFont="1" applyBorder="1" applyAlignment="1">
      <alignment horizontal="justify" vertical="center"/>
    </xf>
    <xf numFmtId="164" fontId="5" fillId="0" borderId="0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85</xdr:row>
      <xdr:rowOff>111125</xdr:rowOff>
    </xdr:from>
    <xdr:to>
      <xdr:col>3</xdr:col>
      <xdr:colOff>2794000</xdr:colOff>
      <xdr:row>85</xdr:row>
      <xdr:rowOff>111125</xdr:rowOff>
    </xdr:to>
    <xdr:cxnSp macro="">
      <xdr:nvCxnSpPr>
        <xdr:cNvPr id="2" name="Conector recto 1"/>
        <xdr:cNvCxnSpPr/>
      </xdr:nvCxnSpPr>
      <xdr:spPr>
        <a:xfrm>
          <a:off x="847725" y="150558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85</xdr:row>
      <xdr:rowOff>119062</xdr:rowOff>
    </xdr:from>
    <xdr:to>
      <xdr:col>7</xdr:col>
      <xdr:colOff>150811</xdr:colOff>
      <xdr:row>85</xdr:row>
      <xdr:rowOff>119062</xdr:rowOff>
    </xdr:to>
    <xdr:cxnSp macro="">
      <xdr:nvCxnSpPr>
        <xdr:cNvPr id="3" name="Conector recto 2"/>
        <xdr:cNvCxnSpPr/>
      </xdr:nvCxnSpPr>
      <xdr:spPr>
        <a:xfrm>
          <a:off x="4251324" y="15063787"/>
          <a:ext cx="3471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85</xdr:row>
      <xdr:rowOff>127000</xdr:rowOff>
    </xdr:from>
    <xdr:to>
      <xdr:col>10</xdr:col>
      <xdr:colOff>128587</xdr:colOff>
      <xdr:row>85</xdr:row>
      <xdr:rowOff>128588</xdr:rowOff>
    </xdr:to>
    <xdr:cxnSp macro="">
      <xdr:nvCxnSpPr>
        <xdr:cNvPr id="4" name="Conector recto 3"/>
        <xdr:cNvCxnSpPr/>
      </xdr:nvCxnSpPr>
      <xdr:spPr>
        <a:xfrm>
          <a:off x="8294688" y="15071725"/>
          <a:ext cx="275907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8/4.%203er%20Trimestre%20-/II.%20INFORMACI&#211;N%20PRESUPUESTARIA/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8/Ingresos%202018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 (3)"/>
    </sheetNames>
    <sheetDataSet>
      <sheetData sheetId="0">
        <row r="12">
          <cell r="E12">
            <v>166789000</v>
          </cell>
          <cell r="F12">
            <v>0</v>
          </cell>
        </row>
        <row r="13">
          <cell r="E13">
            <v>2700000</v>
          </cell>
          <cell r="F13">
            <v>0</v>
          </cell>
        </row>
        <row r="14">
          <cell r="E14">
            <v>2643000</v>
          </cell>
          <cell r="F14">
            <v>0</v>
          </cell>
        </row>
        <row r="15">
          <cell r="E15">
            <v>43590626.647</v>
          </cell>
          <cell r="F15">
            <v>0</v>
          </cell>
        </row>
        <row r="16">
          <cell r="E16">
            <v>5012093.5000000009</v>
          </cell>
          <cell r="F16">
            <v>0</v>
          </cell>
        </row>
        <row r="19">
          <cell r="E19">
            <v>10657652.502099998</v>
          </cell>
          <cell r="F1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8"/>
      <sheetName val="EAI-LDF (1)"/>
      <sheetName val="EAI"/>
      <sheetName val="BP-LDF (1)"/>
      <sheetName val="Hoja1"/>
      <sheetName val="EAI TRIM"/>
      <sheetName val="ANALITICO 2DO TRIMESTRE"/>
      <sheetName val="EAI (2)"/>
      <sheetName val="EAI-LDF (2)"/>
      <sheetName val="BP-LDF (2)"/>
      <sheetName val="ANALITICO 3er TRIMESTRE (2)"/>
      <sheetName val="EAI (3)"/>
      <sheetName val="EAI-LDF (3)"/>
      <sheetName val="BP-LDF (3)"/>
      <sheetName val="ANALITICO 4TO TRIMESTRE"/>
      <sheetName val="EAI (5)"/>
      <sheetName val="EAI-LDF"/>
      <sheetName val="BP-LDF"/>
    </sheetNames>
    <sheetDataSet>
      <sheetData sheetId="0">
        <row r="14">
          <cell r="O14">
            <v>166789000</v>
          </cell>
        </row>
      </sheetData>
      <sheetData sheetId="1">
        <row r="245">
          <cell r="O245">
            <v>141000000</v>
          </cell>
        </row>
        <row r="246">
          <cell r="O246">
            <v>22000000</v>
          </cell>
        </row>
        <row r="247">
          <cell r="O247">
            <v>9000000</v>
          </cell>
        </row>
        <row r="248">
          <cell r="O248">
            <v>3750000</v>
          </cell>
        </row>
        <row r="249">
          <cell r="O249">
            <v>11000000</v>
          </cell>
        </row>
        <row r="250">
          <cell r="O250">
            <v>7400.0000000000009</v>
          </cell>
        </row>
        <row r="251">
          <cell r="O251">
            <v>1400000.0000000002</v>
          </cell>
        </row>
        <row r="252">
          <cell r="O252">
            <v>0</v>
          </cell>
        </row>
        <row r="254">
          <cell r="O254">
            <v>0</v>
          </cell>
        </row>
        <row r="255">
          <cell r="O255">
            <v>0</v>
          </cell>
        </row>
        <row r="256">
          <cell r="O256">
            <v>0</v>
          </cell>
        </row>
        <row r="257">
          <cell r="O257">
            <v>0</v>
          </cell>
        </row>
        <row r="258">
          <cell r="O258">
            <v>9272000</v>
          </cell>
        </row>
        <row r="259">
          <cell r="O259">
            <v>399999.99999999994</v>
          </cell>
        </row>
        <row r="260">
          <cell r="O260">
            <v>750000</v>
          </cell>
        </row>
        <row r="261">
          <cell r="O261">
            <v>327000</v>
          </cell>
        </row>
        <row r="262">
          <cell r="O262">
            <v>1200000</v>
          </cell>
        </row>
        <row r="263">
          <cell r="O263">
            <v>0</v>
          </cell>
        </row>
        <row r="264">
          <cell r="O264">
            <v>0</v>
          </cell>
        </row>
        <row r="265">
          <cell r="O265">
            <v>0</v>
          </cell>
        </row>
        <row r="270">
          <cell r="O270">
            <v>56024508</v>
          </cell>
        </row>
        <row r="271">
          <cell r="O271">
            <v>10707160</v>
          </cell>
        </row>
        <row r="275">
          <cell r="O275">
            <v>204000</v>
          </cell>
        </row>
        <row r="276">
          <cell r="O276">
            <v>11020000</v>
          </cell>
        </row>
        <row r="277">
          <cell r="O277">
            <v>0</v>
          </cell>
        </row>
        <row r="278">
          <cell r="O278">
            <v>0</v>
          </cell>
        </row>
        <row r="279">
          <cell r="O279">
            <v>0</v>
          </cell>
        </row>
        <row r="280">
          <cell r="O280">
            <v>0</v>
          </cell>
        </row>
        <row r="281">
          <cell r="O281">
            <v>0</v>
          </cell>
        </row>
        <row r="282">
          <cell r="O282">
            <v>0</v>
          </cell>
        </row>
        <row r="283">
          <cell r="O283">
            <v>0</v>
          </cell>
        </row>
        <row r="284">
          <cell r="O284">
            <v>0</v>
          </cell>
        </row>
        <row r="286">
          <cell r="O286">
            <v>0</v>
          </cell>
        </row>
        <row r="287">
          <cell r="O287">
            <v>0</v>
          </cell>
        </row>
        <row r="288">
          <cell r="O288">
            <v>0</v>
          </cell>
        </row>
        <row r="289">
          <cell r="O289">
            <v>360000</v>
          </cell>
        </row>
        <row r="290">
          <cell r="O290">
            <v>0</v>
          </cell>
        </row>
      </sheetData>
      <sheetData sheetId="2">
        <row r="245"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P252">
            <v>0</v>
          </cell>
        </row>
        <row r="254">
          <cell r="P254">
            <v>0</v>
          </cell>
        </row>
        <row r="255">
          <cell r="J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71">
          <cell r="P271">
            <v>6094594</v>
          </cell>
        </row>
        <row r="272">
          <cell r="P272">
            <v>14161597</v>
          </cell>
        </row>
        <row r="277">
          <cell r="P277">
            <v>0</v>
          </cell>
        </row>
        <row r="278">
          <cell r="P278">
            <v>0</v>
          </cell>
        </row>
        <row r="279">
          <cell r="P279">
            <v>13162475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22252499.990000002</v>
          </cell>
        </row>
        <row r="285">
          <cell r="P285">
            <v>0</v>
          </cell>
        </row>
        <row r="286">
          <cell r="P286">
            <v>0</v>
          </cell>
        </row>
        <row r="288"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</sheetData>
      <sheetData sheetId="3"/>
      <sheetData sheetId="4">
        <row r="14">
          <cell r="O14">
            <v>0</v>
          </cell>
        </row>
      </sheetData>
      <sheetData sheetId="5"/>
      <sheetData sheetId="6"/>
      <sheetData sheetId="7">
        <row r="30">
          <cell r="BQ30">
            <v>139515867.17999998</v>
          </cell>
        </row>
        <row r="34">
          <cell r="BQ34">
            <v>1933459.4100000001</v>
          </cell>
        </row>
        <row r="42">
          <cell r="BQ42">
            <v>1333232.1600000001</v>
          </cell>
        </row>
        <row r="174">
          <cell r="BQ174">
            <v>41362811.703999996</v>
          </cell>
        </row>
        <row r="187">
          <cell r="BQ187">
            <v>6765501.7599999998</v>
          </cell>
        </row>
        <row r="241">
          <cell r="BQ241">
            <v>9077721.2499999981</v>
          </cell>
        </row>
        <row r="245">
          <cell r="BQ245">
            <v>93263864</v>
          </cell>
        </row>
        <row r="246">
          <cell r="BQ246">
            <v>14636177</v>
          </cell>
        </row>
        <row r="247">
          <cell r="BQ247">
            <v>5284526</v>
          </cell>
        </row>
        <row r="248">
          <cell r="BQ248">
            <v>2058260</v>
          </cell>
        </row>
        <row r="249">
          <cell r="BQ249">
            <v>8497210</v>
          </cell>
        </row>
        <row r="250">
          <cell r="BQ250">
            <v>2556</v>
          </cell>
        </row>
        <row r="251">
          <cell r="BQ251">
            <v>1239785</v>
          </cell>
        </row>
        <row r="252">
          <cell r="BQ252">
            <v>0</v>
          </cell>
        </row>
        <row r="254">
          <cell r="BQ254">
            <v>0</v>
          </cell>
        </row>
        <row r="255">
          <cell r="BQ255">
            <v>0</v>
          </cell>
        </row>
        <row r="256">
          <cell r="BQ256">
            <v>0</v>
          </cell>
        </row>
        <row r="257">
          <cell r="BQ257">
            <v>0</v>
          </cell>
        </row>
        <row r="258">
          <cell r="BQ258">
            <v>7761707</v>
          </cell>
        </row>
        <row r="259">
          <cell r="BQ259">
            <v>339313</v>
          </cell>
        </row>
        <row r="260">
          <cell r="BQ260">
            <v>702740</v>
          </cell>
        </row>
        <row r="261">
          <cell r="BQ261">
            <v>263947</v>
          </cell>
        </row>
        <row r="262">
          <cell r="BQ262">
            <v>1828207</v>
          </cell>
        </row>
        <row r="263">
          <cell r="BQ263">
            <v>17082</v>
          </cell>
        </row>
        <row r="264">
          <cell r="BQ264">
            <v>0</v>
          </cell>
        </row>
        <row r="265">
          <cell r="BQ265">
            <v>97413</v>
          </cell>
        </row>
        <row r="271">
          <cell r="BQ271">
            <v>46589328</v>
          </cell>
        </row>
        <row r="272">
          <cell r="BQ272">
            <v>22381884</v>
          </cell>
        </row>
        <row r="277">
          <cell r="BQ277">
            <v>23884.519999999997</v>
          </cell>
        </row>
        <row r="278">
          <cell r="BQ278">
            <v>9435998.7199999988</v>
          </cell>
        </row>
        <row r="279">
          <cell r="BQ279">
            <v>13162475</v>
          </cell>
        </row>
        <row r="280">
          <cell r="BQ280">
            <v>0</v>
          </cell>
        </row>
        <row r="281">
          <cell r="BQ281">
            <v>0</v>
          </cell>
        </row>
        <row r="282">
          <cell r="BQ282">
            <v>0</v>
          </cell>
        </row>
        <row r="283">
          <cell r="BQ283">
            <v>0</v>
          </cell>
        </row>
        <row r="284">
          <cell r="BQ284">
            <v>21669755.790000003</v>
          </cell>
        </row>
        <row r="285">
          <cell r="BQ285">
            <v>0</v>
          </cell>
        </row>
        <row r="286">
          <cell r="BQ286">
            <v>0</v>
          </cell>
        </row>
        <row r="288">
          <cell r="BQ288">
            <v>0</v>
          </cell>
        </row>
        <row r="289">
          <cell r="BQ289">
            <v>0</v>
          </cell>
        </row>
        <row r="290">
          <cell r="BQ290">
            <v>0</v>
          </cell>
        </row>
        <row r="291">
          <cell r="BQ291">
            <v>363544.74000000005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2">
          <cell r="G32">
            <v>139515867.18000001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89"/>
  <sheetViews>
    <sheetView tabSelected="1" view="pageBreakPreview" topLeftCell="A48" zoomScale="60" zoomScaleNormal="120" workbookViewId="0">
      <selection activeCell="K104" sqref="K104"/>
    </sheetView>
  </sheetViews>
  <sheetFormatPr baseColWidth="10" defaultRowHeight="12.75" x14ac:dyDescent="0.2"/>
  <cols>
    <col min="1" max="1" width="2.7109375" customWidth="1"/>
    <col min="3" max="3" width="2" customWidth="1"/>
    <col min="4" max="4" width="47.85546875" customWidth="1"/>
    <col min="5" max="5" width="16.28515625" customWidth="1"/>
    <col min="6" max="6" width="14.28515625" customWidth="1"/>
    <col min="7" max="7" width="19" customWidth="1"/>
    <col min="8" max="8" width="16.140625" customWidth="1"/>
    <col min="9" max="9" width="17" customWidth="1"/>
    <col min="10" max="10" width="17.140625" customWidth="1"/>
  </cols>
  <sheetData>
    <row r="1" spans="2:10" ht="13.5" thickBot="1" x14ac:dyDescent="0.25"/>
    <row r="2" spans="2:10" x14ac:dyDescent="0.2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0" x14ac:dyDescent="0.2">
      <c r="B3" s="42" t="s">
        <v>1</v>
      </c>
      <c r="C3" s="43"/>
      <c r="D3" s="43"/>
      <c r="E3" s="43"/>
      <c r="F3" s="43"/>
      <c r="G3" s="43"/>
      <c r="H3" s="43"/>
      <c r="I3" s="43"/>
      <c r="J3" s="44"/>
    </row>
    <row r="4" spans="2:10" x14ac:dyDescent="0.2">
      <c r="B4" s="42" t="s">
        <v>76</v>
      </c>
      <c r="C4" s="43"/>
      <c r="D4" s="43"/>
      <c r="E4" s="43"/>
      <c r="F4" s="43"/>
      <c r="G4" s="43"/>
      <c r="H4" s="43"/>
      <c r="I4" s="43"/>
      <c r="J4" s="44"/>
    </row>
    <row r="5" spans="2:10" ht="13.5" thickBot="1" x14ac:dyDescent="0.25">
      <c r="B5" s="32" t="s">
        <v>2</v>
      </c>
      <c r="C5" s="33"/>
      <c r="D5" s="33"/>
      <c r="E5" s="33"/>
      <c r="F5" s="33"/>
      <c r="G5" s="33"/>
      <c r="H5" s="33"/>
      <c r="I5" s="33"/>
      <c r="J5" s="34"/>
    </row>
    <row r="6" spans="2:10" ht="13.5" thickBot="1" x14ac:dyDescent="0.25">
      <c r="B6" s="39"/>
      <c r="C6" s="40"/>
      <c r="D6" s="41"/>
      <c r="E6" s="45" t="s">
        <v>3</v>
      </c>
      <c r="F6" s="46"/>
      <c r="G6" s="46"/>
      <c r="H6" s="46"/>
      <c r="I6" s="47"/>
      <c r="J6" s="30" t="s">
        <v>4</v>
      </c>
    </row>
    <row r="7" spans="2:10" x14ac:dyDescent="0.2">
      <c r="B7" s="42" t="s">
        <v>5</v>
      </c>
      <c r="C7" s="43"/>
      <c r="D7" s="44"/>
      <c r="E7" s="30" t="s">
        <v>6</v>
      </c>
      <c r="F7" s="49" t="s">
        <v>7</v>
      </c>
      <c r="G7" s="30" t="s">
        <v>8</v>
      </c>
      <c r="H7" s="30" t="s">
        <v>9</v>
      </c>
      <c r="I7" s="30" t="s">
        <v>10</v>
      </c>
      <c r="J7" s="48"/>
    </row>
    <row r="8" spans="2:10" ht="13.5" thickBot="1" x14ac:dyDescent="0.25">
      <c r="B8" s="32" t="s">
        <v>11</v>
      </c>
      <c r="C8" s="33"/>
      <c r="D8" s="34"/>
      <c r="E8" s="31"/>
      <c r="F8" s="50"/>
      <c r="G8" s="31"/>
      <c r="H8" s="31"/>
      <c r="I8" s="31"/>
      <c r="J8" s="31"/>
    </row>
    <row r="9" spans="2:10" ht="7.5" customHeight="1" x14ac:dyDescent="0.2">
      <c r="B9" s="35"/>
      <c r="C9" s="36"/>
      <c r="D9" s="37"/>
      <c r="E9" s="1"/>
      <c r="F9" s="1"/>
      <c r="G9" s="1"/>
      <c r="H9" s="1"/>
      <c r="I9" s="1"/>
      <c r="J9" s="1"/>
    </row>
    <row r="10" spans="2:10" x14ac:dyDescent="0.2">
      <c r="B10" s="28" t="s">
        <v>12</v>
      </c>
      <c r="C10" s="29"/>
      <c r="D10" s="38"/>
      <c r="E10" s="1"/>
      <c r="F10" s="1"/>
      <c r="G10" s="1"/>
      <c r="H10" s="1"/>
      <c r="I10" s="1"/>
      <c r="J10" s="1"/>
    </row>
    <row r="11" spans="2:10" x14ac:dyDescent="0.2">
      <c r="B11" s="2"/>
      <c r="C11" s="20" t="s">
        <v>13</v>
      </c>
      <c r="D11" s="21"/>
      <c r="E11" s="3">
        <f>+'[1]EAI (3)'!E12</f>
        <v>166789000</v>
      </c>
      <c r="F11" s="3">
        <f>+'[1]EAI (3)'!F12</f>
        <v>0</v>
      </c>
      <c r="G11" s="3">
        <f>+E11+F11</f>
        <v>166789000</v>
      </c>
      <c r="H11" s="3">
        <f>+'[2]AVANCE INGRESOS 2018'!BQ30</f>
        <v>139515867.17999998</v>
      </c>
      <c r="I11" s="3">
        <f>+H11</f>
        <v>139515867.17999998</v>
      </c>
      <c r="J11" s="3">
        <f>+H11-G11</f>
        <v>-27273132.820000023</v>
      </c>
    </row>
    <row r="12" spans="2:10" x14ac:dyDescent="0.2">
      <c r="B12" s="2"/>
      <c r="C12" s="20" t="s">
        <v>14</v>
      </c>
      <c r="D12" s="21"/>
      <c r="E12" s="3">
        <f>+'[1]EAI (3)'!E13</f>
        <v>2700000</v>
      </c>
      <c r="F12" s="3">
        <f>+'[1]EAI (3)'!F13</f>
        <v>0</v>
      </c>
      <c r="G12" s="3">
        <f t="shared" ref="G12:G16" si="0">+E12+F12</f>
        <v>2700000</v>
      </c>
      <c r="H12" s="3">
        <f>+'[2]AVANCE INGRESOS 2018'!BQ34</f>
        <v>1933459.4100000001</v>
      </c>
      <c r="I12" s="3">
        <f t="shared" ref="I12:I16" si="1">+H12</f>
        <v>1933459.4100000001</v>
      </c>
      <c r="J12" s="3">
        <f t="shared" ref="J12:J72" si="2">+H12-G12</f>
        <v>-766540.58999999985</v>
      </c>
    </row>
    <row r="13" spans="2:10" x14ac:dyDescent="0.2">
      <c r="B13" s="2"/>
      <c r="C13" s="20" t="s">
        <v>15</v>
      </c>
      <c r="D13" s="21"/>
      <c r="E13" s="3">
        <f>+'[1]EAI (3)'!E14</f>
        <v>2643000</v>
      </c>
      <c r="F13" s="3">
        <f>+'[1]EAI (3)'!F14</f>
        <v>0</v>
      </c>
      <c r="G13" s="3">
        <f t="shared" si="0"/>
        <v>2643000</v>
      </c>
      <c r="H13" s="3">
        <f>+'[2]AVANCE INGRESOS 2018'!BQ42</f>
        <v>1333232.1600000001</v>
      </c>
      <c r="I13" s="3">
        <f t="shared" si="1"/>
        <v>1333232.1600000001</v>
      </c>
      <c r="J13" s="3">
        <f t="shared" si="2"/>
        <v>-1309767.8399999999</v>
      </c>
    </row>
    <row r="14" spans="2:10" x14ac:dyDescent="0.2">
      <c r="B14" s="2"/>
      <c r="C14" s="20" t="s">
        <v>16</v>
      </c>
      <c r="D14" s="21"/>
      <c r="E14" s="3">
        <f>+'[1]EAI (3)'!E15</f>
        <v>43590626.647</v>
      </c>
      <c r="F14" s="3">
        <f>+'[1]EAI (3)'!F15</f>
        <v>0</v>
      </c>
      <c r="G14" s="3">
        <f t="shared" si="0"/>
        <v>43590626.647</v>
      </c>
      <c r="H14" s="3">
        <f>+'[2]AVANCE INGRESOS 2018'!BQ174</f>
        <v>41362811.703999996</v>
      </c>
      <c r="I14" s="3">
        <f t="shared" si="1"/>
        <v>41362811.703999996</v>
      </c>
      <c r="J14" s="3">
        <f t="shared" si="2"/>
        <v>-2227814.9430000037</v>
      </c>
    </row>
    <row r="15" spans="2:10" x14ac:dyDescent="0.2">
      <c r="B15" s="2"/>
      <c r="C15" s="20" t="s">
        <v>17</v>
      </c>
      <c r="D15" s="21"/>
      <c r="E15" s="3">
        <f>+'[1]EAI (3)'!E16</f>
        <v>5012093.5000000009</v>
      </c>
      <c r="F15" s="3">
        <f>+'[1]EAI (3)'!F16</f>
        <v>0</v>
      </c>
      <c r="G15" s="3">
        <f t="shared" si="0"/>
        <v>5012093.5000000009</v>
      </c>
      <c r="H15" s="3">
        <f>+'[2]AVANCE INGRESOS 2018'!BQ187</f>
        <v>6765501.7599999998</v>
      </c>
      <c r="I15" s="3">
        <f t="shared" si="1"/>
        <v>6765501.7599999998</v>
      </c>
      <c r="J15" s="3">
        <f t="shared" si="2"/>
        <v>1753408.2599999988</v>
      </c>
    </row>
    <row r="16" spans="2:10" x14ac:dyDescent="0.2">
      <c r="B16" s="2"/>
      <c r="C16" s="20" t="s">
        <v>18</v>
      </c>
      <c r="D16" s="21"/>
      <c r="E16" s="3">
        <f>+'[1]EAI (3)'!E19</f>
        <v>10657652.502099998</v>
      </c>
      <c r="F16" s="3">
        <f>+'[1]EAI (3)'!F19</f>
        <v>0</v>
      </c>
      <c r="G16" s="3">
        <f t="shared" si="0"/>
        <v>10657652.502099998</v>
      </c>
      <c r="H16" s="3">
        <f>+'[2]AVANCE INGRESOS 2018'!BQ241</f>
        <v>9077721.2499999981</v>
      </c>
      <c r="I16" s="3">
        <f t="shared" si="1"/>
        <v>9077721.2499999981</v>
      </c>
      <c r="J16" s="3">
        <f t="shared" si="2"/>
        <v>-1579931.2521000002</v>
      </c>
    </row>
    <row r="17" spans="2:10" x14ac:dyDescent="0.2">
      <c r="B17" s="2"/>
      <c r="C17" s="20" t="s">
        <v>19</v>
      </c>
      <c r="D17" s="21"/>
      <c r="E17" s="3"/>
      <c r="F17" s="3"/>
      <c r="G17" s="3"/>
      <c r="H17" s="3"/>
      <c r="I17" s="3"/>
      <c r="J17" s="3"/>
    </row>
    <row r="18" spans="2:10" x14ac:dyDescent="0.2">
      <c r="B18" s="2"/>
      <c r="C18" s="20" t="s">
        <v>20</v>
      </c>
      <c r="D18" s="21"/>
      <c r="E18" s="4">
        <f>SUM(E19:E29)</f>
        <v>186750000</v>
      </c>
      <c r="F18" s="4">
        <f>SUM(F19:F29)</f>
        <v>0</v>
      </c>
      <c r="G18" s="4">
        <f t="shared" ref="G18:H18" si="3">SUM(G19:G29)</f>
        <v>186750000</v>
      </c>
      <c r="H18" s="4">
        <f t="shared" si="3"/>
        <v>123837450</v>
      </c>
      <c r="I18" s="4">
        <f t="shared" ref="I18:I72" si="4">+H18</f>
        <v>123837450</v>
      </c>
      <c r="J18" s="4">
        <f t="shared" si="2"/>
        <v>-62912550</v>
      </c>
    </row>
    <row r="19" spans="2:10" x14ac:dyDescent="0.2">
      <c r="B19" s="2"/>
      <c r="C19" s="5"/>
      <c r="D19" s="6" t="s">
        <v>21</v>
      </c>
      <c r="E19" s="3">
        <f>+'[2]RUBROY PART MENSUAL INICIAL'!O245+'[2]RUBROY PART MENSUAL INICIAL'!O254+'[2]RUBROY PART MENSUAL INICIAL'!O255+'[2]RUBROY PART MENSUAL INICIAL'!O256+'[2]RUBROY PART MENSUAL INICIAL'!O257</f>
        <v>141000000</v>
      </c>
      <c r="F19" s="3">
        <f>+[2]TRANSFERENCIAS!P245+[2]TRANSFERENCIAS!P254+[2]TRANSFERENCIAS!P255+[2]TRANSFERENCIAS!P256+[2]TRANSFERENCIAS!P257</f>
        <v>0</v>
      </c>
      <c r="G19" s="3">
        <f>+E19+F19</f>
        <v>141000000</v>
      </c>
      <c r="H19" s="7">
        <f>+'[2]AVANCE INGRESOS 2018'!BQ245+'[2]AVANCE INGRESOS 2018'!BQ254+'[2]AVANCE INGRESOS 2018'!BQ255+'[2]AVANCE INGRESOS 2018'!BQ256+'[2]AVANCE INGRESOS 2018'!BQ257</f>
        <v>93263864</v>
      </c>
      <c r="I19" s="3">
        <f t="shared" si="4"/>
        <v>93263864</v>
      </c>
      <c r="J19" s="3">
        <f t="shared" si="2"/>
        <v>-47736136</v>
      </c>
    </row>
    <row r="20" spans="2:10" x14ac:dyDescent="0.2">
      <c r="B20" s="2"/>
      <c r="C20" s="5"/>
      <c r="D20" s="6" t="s">
        <v>22</v>
      </c>
      <c r="E20" s="3">
        <f>+'[2]RUBROY PART MENSUAL INICIAL'!O246</f>
        <v>22000000</v>
      </c>
      <c r="F20" s="3">
        <f>+[2]TRANSFERENCIAS!P246</f>
        <v>0</v>
      </c>
      <c r="G20" s="3">
        <f>+E20+F20</f>
        <v>22000000</v>
      </c>
      <c r="H20" s="3">
        <f>+'[2]AVANCE INGRESOS 2018'!BQ246</f>
        <v>14636177</v>
      </c>
      <c r="I20" s="3">
        <f t="shared" si="4"/>
        <v>14636177</v>
      </c>
      <c r="J20" s="3">
        <f t="shared" si="2"/>
        <v>-7363823</v>
      </c>
    </row>
    <row r="21" spans="2:10" x14ac:dyDescent="0.2">
      <c r="B21" s="2"/>
      <c r="C21" s="5"/>
      <c r="D21" s="6" t="s">
        <v>23</v>
      </c>
      <c r="E21" s="3">
        <f>+'[2]RUBROY PART MENSUAL INICIAL'!O247</f>
        <v>9000000</v>
      </c>
      <c r="F21" s="3">
        <f>+[2]TRANSFERENCIAS!P247</f>
        <v>0</v>
      </c>
      <c r="G21" s="3">
        <f>+E21+F21</f>
        <v>9000000</v>
      </c>
      <c r="H21" s="3">
        <f>+'[2]AVANCE INGRESOS 2018'!BQ247</f>
        <v>5284526</v>
      </c>
      <c r="I21" s="3">
        <f t="shared" si="4"/>
        <v>5284526</v>
      </c>
      <c r="J21" s="3">
        <f t="shared" si="2"/>
        <v>-3715474</v>
      </c>
    </row>
    <row r="22" spans="2:10" x14ac:dyDescent="0.2">
      <c r="B22" s="2"/>
      <c r="C22" s="5"/>
      <c r="D22" s="6" t="s">
        <v>24</v>
      </c>
      <c r="E22" s="3">
        <f>+'[2]RUBROY PART MENSUAL INICIAL'!O252</f>
        <v>0</v>
      </c>
      <c r="F22" s="3">
        <f>+[2]TRANSFERENCIAS!P252</f>
        <v>0</v>
      </c>
      <c r="G22" s="3">
        <f t="shared" ref="G22:G29" si="5">+E22-F22</f>
        <v>0</v>
      </c>
      <c r="H22" s="3">
        <f>+'[2]AVANCE INGRESOS 2018'!BQ252</f>
        <v>0</v>
      </c>
      <c r="I22" s="3">
        <f t="shared" si="4"/>
        <v>0</v>
      </c>
      <c r="J22" s="3">
        <f t="shared" si="2"/>
        <v>0</v>
      </c>
    </row>
    <row r="23" spans="2:10" x14ac:dyDescent="0.2">
      <c r="B23" s="2"/>
      <c r="C23" s="5"/>
      <c r="D23" s="6" t="s">
        <v>25</v>
      </c>
      <c r="E23" s="3">
        <v>0</v>
      </c>
      <c r="F23" s="3">
        <v>0</v>
      </c>
      <c r="G23" s="3">
        <f t="shared" si="5"/>
        <v>0</v>
      </c>
      <c r="H23" s="3">
        <v>0</v>
      </c>
      <c r="I23" s="3"/>
      <c r="J23" s="3">
        <f t="shared" si="2"/>
        <v>0</v>
      </c>
    </row>
    <row r="24" spans="2:10" x14ac:dyDescent="0.2">
      <c r="B24" s="2"/>
      <c r="C24" s="5"/>
      <c r="D24" s="6" t="s">
        <v>26</v>
      </c>
      <c r="E24" s="3">
        <f>+'[2]RUBROY PART MENSUAL INICIAL'!O248</f>
        <v>3750000</v>
      </c>
      <c r="F24" s="3">
        <f>+[2]TRANSFERENCIAS!P248</f>
        <v>0</v>
      </c>
      <c r="G24" s="8">
        <f>+E24+F24</f>
        <v>3750000</v>
      </c>
      <c r="H24" s="8">
        <f>+'[2]AVANCE INGRESOS 2018'!BQ249+'[2]AVANCE INGRESOS 2018'!BQ248</f>
        <v>10555470</v>
      </c>
      <c r="I24" s="3">
        <f t="shared" si="4"/>
        <v>10555470</v>
      </c>
      <c r="J24" s="3">
        <f t="shared" si="2"/>
        <v>6805470</v>
      </c>
    </row>
    <row r="25" spans="2:10" x14ac:dyDescent="0.2">
      <c r="B25" s="2"/>
      <c r="C25" s="5"/>
      <c r="D25" s="6" t="s">
        <v>27</v>
      </c>
      <c r="E25" s="3">
        <v>0</v>
      </c>
      <c r="F25" s="3">
        <v>0</v>
      </c>
      <c r="G25" s="8">
        <f t="shared" si="5"/>
        <v>0</v>
      </c>
      <c r="H25" s="8">
        <v>0</v>
      </c>
      <c r="I25" s="3">
        <f t="shared" si="4"/>
        <v>0</v>
      </c>
      <c r="J25" s="3">
        <f t="shared" si="2"/>
        <v>0</v>
      </c>
    </row>
    <row r="26" spans="2:10" x14ac:dyDescent="0.2">
      <c r="B26" s="2"/>
      <c r="C26" s="5"/>
      <c r="D26" s="6" t="s">
        <v>28</v>
      </c>
      <c r="E26" s="3">
        <v>0</v>
      </c>
      <c r="F26" s="3">
        <v>0</v>
      </c>
      <c r="G26" s="3">
        <f t="shared" si="5"/>
        <v>0</v>
      </c>
      <c r="H26" s="3">
        <v>0</v>
      </c>
      <c r="I26" s="3">
        <f t="shared" si="4"/>
        <v>0</v>
      </c>
      <c r="J26" s="3">
        <f t="shared" si="2"/>
        <v>0</v>
      </c>
    </row>
    <row r="27" spans="2:10" x14ac:dyDescent="0.2">
      <c r="B27" s="2"/>
      <c r="C27" s="5"/>
      <c r="D27" s="6" t="s">
        <v>29</v>
      </c>
      <c r="E27" s="3">
        <f>+'[2]RUBROY PART MENSUAL INICIAL'!O249</f>
        <v>11000000</v>
      </c>
      <c r="F27" s="3">
        <f>+[2]TRANSFERENCIAS!P249</f>
        <v>0</v>
      </c>
      <c r="G27" s="3">
        <f>+E27+F27</f>
        <v>11000000</v>
      </c>
      <c r="H27" s="3">
        <f>+'[2]AVANCE INGRESOS 2018'!BQ257</f>
        <v>0</v>
      </c>
      <c r="I27" s="3">
        <f t="shared" si="4"/>
        <v>0</v>
      </c>
      <c r="J27" s="3">
        <f t="shared" si="2"/>
        <v>-11000000</v>
      </c>
    </row>
    <row r="28" spans="2:10" x14ac:dyDescent="0.2">
      <c r="B28" s="2"/>
      <c r="C28" s="5"/>
      <c r="D28" s="6" t="s">
        <v>30</v>
      </c>
      <c r="E28" s="3">
        <f>+'[2]RUBROY PART MENSUAL INICIAL'!O265</f>
        <v>0</v>
      </c>
      <c r="F28" s="3">
        <f>+[2]TRANSFERENCIAS!P265</f>
        <v>0</v>
      </c>
      <c r="G28" s="3">
        <f t="shared" si="5"/>
        <v>0</v>
      </c>
      <c r="H28" s="3">
        <f>+'[2]AVANCE INGRESOS 2018'!BQ265</f>
        <v>97413</v>
      </c>
      <c r="I28" s="3">
        <v>0</v>
      </c>
      <c r="J28" s="3">
        <f t="shared" si="2"/>
        <v>97413</v>
      </c>
    </row>
    <row r="29" spans="2:10" x14ac:dyDescent="0.2">
      <c r="B29" s="2"/>
      <c r="C29" s="5"/>
      <c r="D29" s="6" t="s">
        <v>31</v>
      </c>
      <c r="E29" s="3"/>
      <c r="F29" s="3">
        <f>+[2]TRANSFERENCIAS!J255</f>
        <v>0</v>
      </c>
      <c r="G29" s="3">
        <f t="shared" si="5"/>
        <v>0</v>
      </c>
      <c r="H29" s="3">
        <f>+'[2]AVANCE INGRESOS 2018'!BQ255</f>
        <v>0</v>
      </c>
      <c r="I29" s="3">
        <v>0</v>
      </c>
      <c r="J29" s="3">
        <f t="shared" si="2"/>
        <v>0</v>
      </c>
    </row>
    <row r="30" spans="2:10" x14ac:dyDescent="0.2">
      <c r="B30" s="2"/>
      <c r="C30" s="20" t="s">
        <v>32</v>
      </c>
      <c r="D30" s="21"/>
      <c r="E30" s="3">
        <f>SUM(E31:E35)</f>
        <v>1407400.0000000002</v>
      </c>
      <c r="F30" s="3">
        <f t="shared" ref="F30:J30" si="6">SUM(F31:F35)</f>
        <v>0</v>
      </c>
      <c r="G30" s="3">
        <f t="shared" si="6"/>
        <v>1407400.0000000002</v>
      </c>
      <c r="H30" s="3">
        <f t="shared" si="6"/>
        <v>1242341</v>
      </c>
      <c r="I30" s="3">
        <f t="shared" si="6"/>
        <v>1242341</v>
      </c>
      <c r="J30" s="3">
        <f t="shared" si="6"/>
        <v>-165059.00000000023</v>
      </c>
    </row>
    <row r="31" spans="2:10" x14ac:dyDescent="0.2">
      <c r="B31" s="2"/>
      <c r="C31" s="5"/>
      <c r="D31" s="6" t="s">
        <v>33</v>
      </c>
      <c r="E31" s="3">
        <f>+'[2]RUBROY PART MENSUAL INICIAL'!O250</f>
        <v>7400.0000000000009</v>
      </c>
      <c r="F31" s="3">
        <f>+[2]TRANSFERENCIAS!P250</f>
        <v>0</v>
      </c>
      <c r="G31" s="3">
        <f>+E31+F31</f>
        <v>7400.0000000000009</v>
      </c>
      <c r="H31" s="3">
        <f>+'[2]AVANCE INGRESOS 2018'!BQ250</f>
        <v>2556</v>
      </c>
      <c r="I31" s="3">
        <f t="shared" si="4"/>
        <v>2556</v>
      </c>
      <c r="J31" s="3">
        <f t="shared" si="2"/>
        <v>-4844.0000000000009</v>
      </c>
    </row>
    <row r="32" spans="2:10" x14ac:dyDescent="0.2">
      <c r="B32" s="2"/>
      <c r="C32" s="5"/>
      <c r="D32" s="6" t="s">
        <v>34</v>
      </c>
      <c r="E32" s="3">
        <v>0</v>
      </c>
      <c r="F32" s="3">
        <v>0</v>
      </c>
      <c r="G32" s="3">
        <f>+E32-F32</f>
        <v>0</v>
      </c>
      <c r="H32" s="3">
        <v>0</v>
      </c>
      <c r="I32" s="3">
        <v>0</v>
      </c>
      <c r="J32" s="3">
        <f t="shared" si="2"/>
        <v>0</v>
      </c>
    </row>
    <row r="33" spans="2:10" x14ac:dyDescent="0.2">
      <c r="B33" s="2"/>
      <c r="C33" s="5"/>
      <c r="D33" s="6" t="s">
        <v>35</v>
      </c>
      <c r="E33" s="3">
        <f>+'[2]RUBROY PART MENSUAL INICIAL'!O251</f>
        <v>1400000.0000000002</v>
      </c>
      <c r="F33" s="3">
        <f>+[2]TRANSFERENCIAS!P251</f>
        <v>0</v>
      </c>
      <c r="G33" s="3">
        <f>+E33+F33</f>
        <v>1400000.0000000002</v>
      </c>
      <c r="H33" s="3">
        <f>+'[2]AVANCE INGRESOS 2018'!BQ251</f>
        <v>1239785</v>
      </c>
      <c r="I33" s="3">
        <f t="shared" si="4"/>
        <v>1239785</v>
      </c>
      <c r="J33" s="3">
        <f t="shared" si="2"/>
        <v>-160215.00000000023</v>
      </c>
    </row>
    <row r="34" spans="2:10" x14ac:dyDescent="0.2">
      <c r="B34" s="2"/>
      <c r="C34" s="5"/>
      <c r="D34" s="6" t="s">
        <v>36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2"/>
        <v>0</v>
      </c>
    </row>
    <row r="35" spans="2:10" x14ac:dyDescent="0.2">
      <c r="B35" s="2"/>
      <c r="C35" s="5"/>
      <c r="D35" s="6" t="s">
        <v>37</v>
      </c>
      <c r="E35" s="3">
        <v>0</v>
      </c>
      <c r="F35" s="3">
        <v>0</v>
      </c>
      <c r="G35" s="3">
        <f>+E35-F35</f>
        <v>0</v>
      </c>
      <c r="H35" s="3">
        <v>0</v>
      </c>
      <c r="I35" s="3">
        <v>0</v>
      </c>
      <c r="J35" s="3">
        <f t="shared" si="2"/>
        <v>0</v>
      </c>
    </row>
    <row r="36" spans="2:10" x14ac:dyDescent="0.2">
      <c r="B36" s="2"/>
      <c r="C36" s="20" t="s">
        <v>38</v>
      </c>
      <c r="D36" s="21"/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f t="shared" si="2"/>
        <v>0</v>
      </c>
    </row>
    <row r="37" spans="2:10" x14ac:dyDescent="0.2">
      <c r="B37" s="2"/>
      <c r="C37" s="20" t="s">
        <v>39</v>
      </c>
      <c r="D37" s="21"/>
      <c r="E37" s="3">
        <f>SUM(E38)</f>
        <v>11584000</v>
      </c>
      <c r="F37" s="3">
        <f t="shared" ref="F37:H37" si="7">SUM(F38)</f>
        <v>0</v>
      </c>
      <c r="G37" s="3">
        <f t="shared" si="7"/>
        <v>11584000</v>
      </c>
      <c r="H37" s="3">
        <f t="shared" si="7"/>
        <v>9823427.9799999986</v>
      </c>
      <c r="I37" s="3">
        <f t="shared" si="4"/>
        <v>9823427.9799999986</v>
      </c>
      <c r="J37" s="3">
        <f t="shared" si="2"/>
        <v>-1760572.0200000014</v>
      </c>
    </row>
    <row r="38" spans="2:10" x14ac:dyDescent="0.2">
      <c r="B38" s="2"/>
      <c r="C38" s="5"/>
      <c r="D38" s="6" t="s">
        <v>40</v>
      </c>
      <c r="E38" s="3">
        <f>+'[2]RUBROY PART MENSUAL INICIAL'!O275+'[2]RUBROY PART MENSUAL INICIAL'!O276+'[2]RUBROY PART MENSUAL INICIAL'!O289</f>
        <v>11584000</v>
      </c>
      <c r="F38" s="3">
        <f>+[2]TRANSFERENCIAS!P277+[2]TRANSFERENCIAS!P278+[2]TRANSFERENCIAS!P291</f>
        <v>0</v>
      </c>
      <c r="G38" s="3">
        <f>+E38+F38</f>
        <v>11584000</v>
      </c>
      <c r="H38" s="3">
        <f>+'[2]AVANCE INGRESOS 2018'!BQ277+'[2]AVANCE INGRESOS 2018'!BQ278+'[2]AVANCE INGRESOS 2018'!BQ291</f>
        <v>9823427.9799999986</v>
      </c>
      <c r="I38" s="3">
        <f t="shared" si="4"/>
        <v>9823427.9799999986</v>
      </c>
      <c r="J38" s="3">
        <f t="shared" si="2"/>
        <v>-1760572.0200000014</v>
      </c>
    </row>
    <row r="39" spans="2:10" x14ac:dyDescent="0.2">
      <c r="B39" s="2"/>
      <c r="C39" s="20" t="s">
        <v>41</v>
      </c>
      <c r="D39" s="21"/>
      <c r="E39" s="3">
        <f>SUM(E40:E41)</f>
        <v>11949000</v>
      </c>
      <c r="F39" s="3">
        <f t="shared" ref="F39:H39" si="8">SUM(F40:F41)</f>
        <v>0</v>
      </c>
      <c r="G39" s="3">
        <f t="shared" si="8"/>
        <v>11949000</v>
      </c>
      <c r="H39" s="3">
        <f t="shared" si="8"/>
        <v>10912996</v>
      </c>
      <c r="I39" s="3">
        <f t="shared" si="4"/>
        <v>10912996</v>
      </c>
      <c r="J39" s="3">
        <f t="shared" si="2"/>
        <v>-1036004</v>
      </c>
    </row>
    <row r="40" spans="2:10" x14ac:dyDescent="0.2">
      <c r="B40" s="2"/>
      <c r="C40" s="5"/>
      <c r="D40" s="6" t="s">
        <v>42</v>
      </c>
      <c r="E40" s="3">
        <f>+'[2]RUBROY PART MENSUAL INICIAL'!O258+'[2]RUBROY PART MENSUAL INICIAL'!O259+'[2]RUBROY PART MENSUAL INICIAL'!O260+'[2]RUBROY PART MENSUAL INICIAL'!O261+'[2]RUBROY PART MENSUAL INICIAL'!O262+'[2]RUBROY PART MENSUAL INICIAL'!O263+'[2]RUBROY PART MENSUAL INICIAL'!O264</f>
        <v>11949000</v>
      </c>
      <c r="F40" s="3">
        <f>+[2]TRANSFERENCIAS!P258+[2]TRANSFERENCIAS!P259+[2]TRANSFERENCIAS!P260+[2]TRANSFERENCIAS!P261+[2]TRANSFERENCIAS!P262+[2]TRANSFERENCIAS!P263+[2]TRANSFERENCIAS!P264</f>
        <v>0</v>
      </c>
      <c r="G40" s="3">
        <f>+E40+F40</f>
        <v>11949000</v>
      </c>
      <c r="H40" s="3">
        <f>+'[2]AVANCE INGRESOS 2018'!BQ258+'[2]AVANCE INGRESOS 2018'!BQ259+'[2]AVANCE INGRESOS 2018'!BQ260+'[2]AVANCE INGRESOS 2018'!BQ261+'[2]AVANCE INGRESOS 2018'!BQ262+'[2]AVANCE INGRESOS 2018'!BQ263+'[2]AVANCE INGRESOS 2018'!BQ264</f>
        <v>10912996</v>
      </c>
      <c r="I40" s="3">
        <f t="shared" si="4"/>
        <v>10912996</v>
      </c>
      <c r="J40" s="3">
        <f t="shared" si="2"/>
        <v>-1036004</v>
      </c>
    </row>
    <row r="41" spans="2:10" x14ac:dyDescent="0.2">
      <c r="B41" s="2"/>
      <c r="C41" s="5"/>
      <c r="D41" s="6" t="s">
        <v>43</v>
      </c>
      <c r="E41" s="3">
        <f>+'[2]RUBROY PART MENSUAL INICIAL'!O290</f>
        <v>0</v>
      </c>
      <c r="F41" s="3">
        <f>+[2]TRANSFERENCIAS!P290</f>
        <v>0</v>
      </c>
      <c r="G41" s="3">
        <f>+E41-F41</f>
        <v>0</v>
      </c>
      <c r="H41" s="3"/>
      <c r="I41" s="3">
        <f t="shared" si="4"/>
        <v>0</v>
      </c>
      <c r="J41" s="3">
        <f t="shared" si="2"/>
        <v>0</v>
      </c>
    </row>
    <row r="42" spans="2:10" ht="7.5" customHeight="1" x14ac:dyDescent="0.2">
      <c r="B42" s="9"/>
      <c r="C42" s="10"/>
      <c r="D42" s="11"/>
      <c r="E42" s="3"/>
      <c r="F42" s="3"/>
      <c r="G42" s="3"/>
      <c r="H42" s="3"/>
      <c r="I42" s="3">
        <f t="shared" si="4"/>
        <v>0</v>
      </c>
      <c r="J42" s="3">
        <f t="shared" si="2"/>
        <v>0</v>
      </c>
    </row>
    <row r="43" spans="2:10" x14ac:dyDescent="0.2">
      <c r="B43" s="28" t="s">
        <v>44</v>
      </c>
      <c r="C43" s="29"/>
      <c r="D43" s="23"/>
      <c r="E43" s="12">
        <f>+E11+E12+E13+E14+E15+E16+E17+E18+E30+E36+E37+E39</f>
        <v>443082772.64910001</v>
      </c>
      <c r="F43" s="12">
        <f t="shared" ref="F43:H43" si="9">+F11+F12+F13+F14+F15+F16+F17+F18+F30+F36+F37+F39</f>
        <v>0</v>
      </c>
      <c r="G43" s="12">
        <f t="shared" si="9"/>
        <v>443082772.64910001</v>
      </c>
      <c r="H43" s="12">
        <f t="shared" si="9"/>
        <v>345804808.44400001</v>
      </c>
      <c r="I43" s="12">
        <f t="shared" si="4"/>
        <v>345804808.44400001</v>
      </c>
      <c r="J43" s="12">
        <f t="shared" si="2"/>
        <v>-97277964.2051</v>
      </c>
    </row>
    <row r="44" spans="2:10" x14ac:dyDescent="0.2">
      <c r="B44" s="28" t="s">
        <v>45</v>
      </c>
      <c r="C44" s="29"/>
      <c r="D44" s="23"/>
      <c r="E44" s="13"/>
      <c r="F44" s="13"/>
      <c r="G44" s="13"/>
      <c r="H44" s="13"/>
      <c r="I44" s="13">
        <f t="shared" si="4"/>
        <v>0</v>
      </c>
      <c r="J44" s="3">
        <f t="shared" si="2"/>
        <v>0</v>
      </c>
    </row>
    <row r="45" spans="2:10" x14ac:dyDescent="0.2">
      <c r="B45" s="9"/>
      <c r="C45" s="10"/>
      <c r="D45" s="11"/>
      <c r="E45" s="3"/>
      <c r="F45" s="3"/>
      <c r="G45" s="3"/>
      <c r="H45" s="3"/>
      <c r="I45" s="3">
        <f t="shared" si="4"/>
        <v>0</v>
      </c>
      <c r="J45" s="3">
        <f t="shared" si="2"/>
        <v>0</v>
      </c>
    </row>
    <row r="46" spans="2:10" x14ac:dyDescent="0.2">
      <c r="B46" s="28" t="s">
        <v>46</v>
      </c>
      <c r="C46" s="29"/>
      <c r="D46" s="23"/>
      <c r="E46" s="3"/>
      <c r="F46" s="3"/>
      <c r="G46" s="3"/>
      <c r="H46" s="3"/>
      <c r="I46" s="3">
        <f t="shared" si="4"/>
        <v>0</v>
      </c>
      <c r="J46" s="3">
        <f t="shared" si="2"/>
        <v>0</v>
      </c>
    </row>
    <row r="47" spans="2:10" x14ac:dyDescent="0.2">
      <c r="B47" s="2"/>
      <c r="C47" s="20" t="s">
        <v>47</v>
      </c>
      <c r="D47" s="21"/>
      <c r="E47" s="3">
        <f>SUM(E48:E55)</f>
        <v>66731668</v>
      </c>
      <c r="F47" s="3">
        <f t="shared" ref="F47:H47" si="10">SUM(F48:F55)</f>
        <v>20256191</v>
      </c>
      <c r="G47" s="3">
        <f t="shared" si="10"/>
        <v>86987859</v>
      </c>
      <c r="H47" s="3">
        <f t="shared" si="10"/>
        <v>68971212</v>
      </c>
      <c r="I47" s="3">
        <f t="shared" si="4"/>
        <v>68971212</v>
      </c>
      <c r="J47" s="3">
        <f t="shared" si="2"/>
        <v>-18016647</v>
      </c>
    </row>
    <row r="48" spans="2:10" x14ac:dyDescent="0.2">
      <c r="B48" s="2"/>
      <c r="C48" s="5"/>
      <c r="D48" s="6" t="s">
        <v>48</v>
      </c>
      <c r="E48" s="3"/>
      <c r="F48" s="3"/>
      <c r="G48" s="3"/>
      <c r="H48" s="3"/>
      <c r="I48" s="3">
        <f t="shared" si="4"/>
        <v>0</v>
      </c>
      <c r="J48" s="3">
        <f t="shared" si="2"/>
        <v>0</v>
      </c>
    </row>
    <row r="49" spans="2:10" x14ac:dyDescent="0.2">
      <c r="B49" s="2"/>
      <c r="C49" s="5"/>
      <c r="D49" s="6" t="s">
        <v>49</v>
      </c>
      <c r="E49" s="3"/>
      <c r="F49" s="3"/>
      <c r="G49" s="3"/>
      <c r="H49" s="3"/>
      <c r="I49" s="3">
        <f t="shared" si="4"/>
        <v>0</v>
      </c>
      <c r="J49" s="3">
        <f t="shared" si="2"/>
        <v>0</v>
      </c>
    </row>
    <row r="50" spans="2:10" x14ac:dyDescent="0.2">
      <c r="B50" s="2"/>
      <c r="C50" s="5"/>
      <c r="D50" s="6" t="s">
        <v>50</v>
      </c>
      <c r="E50" s="3">
        <f>+'[2]RUBROY PART MENSUAL INICIAL'!O271</f>
        <v>10707160</v>
      </c>
      <c r="F50" s="3">
        <f>+[2]TRANSFERENCIAS!P272</f>
        <v>14161597</v>
      </c>
      <c r="G50" s="3">
        <f>+E50+F50</f>
        <v>24868757</v>
      </c>
      <c r="H50" s="3">
        <f>+'[2]AVANCE INGRESOS 2018'!BQ272</f>
        <v>22381884</v>
      </c>
      <c r="I50" s="3">
        <f t="shared" si="4"/>
        <v>22381884</v>
      </c>
      <c r="J50" s="3">
        <f t="shared" si="2"/>
        <v>-2486873</v>
      </c>
    </row>
    <row r="51" spans="2:10" x14ac:dyDescent="0.2">
      <c r="B51" s="2"/>
      <c r="C51" s="5"/>
      <c r="D51" s="6" t="s">
        <v>51</v>
      </c>
      <c r="E51" s="3">
        <f>+'[2]RUBROY PART MENSUAL INICIAL'!O270</f>
        <v>56024508</v>
      </c>
      <c r="F51" s="3">
        <f>+[2]TRANSFERENCIAS!P271</f>
        <v>6094594</v>
      </c>
      <c r="G51" s="3">
        <f>+E51+F51</f>
        <v>62119102</v>
      </c>
      <c r="H51" s="3">
        <f>+'[2]AVANCE INGRESOS 2018'!BQ271</f>
        <v>46589328</v>
      </c>
      <c r="I51" s="3">
        <f t="shared" si="4"/>
        <v>46589328</v>
      </c>
      <c r="J51" s="3">
        <f t="shared" si="2"/>
        <v>-15529774</v>
      </c>
    </row>
    <row r="52" spans="2:10" x14ac:dyDescent="0.2">
      <c r="B52" s="2"/>
      <c r="C52" s="5"/>
      <c r="D52" s="6" t="s">
        <v>52</v>
      </c>
      <c r="E52" s="3"/>
      <c r="F52" s="3"/>
      <c r="G52" s="3"/>
      <c r="H52" s="3"/>
      <c r="I52" s="3">
        <f t="shared" si="4"/>
        <v>0</v>
      </c>
      <c r="J52" s="3">
        <f t="shared" si="2"/>
        <v>0</v>
      </c>
    </row>
    <row r="53" spans="2:10" x14ac:dyDescent="0.2">
      <c r="B53" s="2"/>
      <c r="C53" s="5"/>
      <c r="D53" s="6" t="s">
        <v>53</v>
      </c>
      <c r="E53" s="3"/>
      <c r="F53" s="3"/>
      <c r="G53" s="3"/>
      <c r="H53" s="3"/>
      <c r="I53" s="3">
        <f t="shared" si="4"/>
        <v>0</v>
      </c>
      <c r="J53" s="3">
        <f t="shared" si="2"/>
        <v>0</v>
      </c>
    </row>
    <row r="54" spans="2:10" x14ac:dyDescent="0.2">
      <c r="B54" s="2"/>
      <c r="C54" s="5"/>
      <c r="D54" s="6" t="s">
        <v>54</v>
      </c>
      <c r="E54" s="8"/>
      <c r="F54" s="3"/>
      <c r="G54" s="3"/>
      <c r="H54" s="3"/>
      <c r="I54" s="3"/>
      <c r="J54" s="3"/>
    </row>
    <row r="55" spans="2:10" x14ac:dyDescent="0.2">
      <c r="B55" s="2"/>
      <c r="C55" s="5"/>
      <c r="D55" s="14" t="s">
        <v>55</v>
      </c>
      <c r="E55" s="3"/>
      <c r="F55" s="3"/>
      <c r="G55" s="3"/>
      <c r="H55" s="3"/>
      <c r="I55" s="3">
        <f t="shared" si="4"/>
        <v>0</v>
      </c>
      <c r="J55" s="3">
        <f t="shared" si="2"/>
        <v>0</v>
      </c>
    </row>
    <row r="56" spans="2:10" x14ac:dyDescent="0.2">
      <c r="B56" s="2"/>
      <c r="C56" s="20" t="s">
        <v>56</v>
      </c>
      <c r="D56" s="21"/>
      <c r="E56" s="3">
        <f>SUM(E57:E60)</f>
        <v>0</v>
      </c>
      <c r="F56" s="3">
        <f t="shared" ref="F56:J56" si="11">SUM(F57:F60)</f>
        <v>35414974.990000002</v>
      </c>
      <c r="G56" s="3">
        <f t="shared" si="11"/>
        <v>35414974.990000002</v>
      </c>
      <c r="H56" s="3">
        <f t="shared" si="11"/>
        <v>34832230.790000007</v>
      </c>
      <c r="I56" s="3">
        <f t="shared" si="11"/>
        <v>34832230.790000007</v>
      </c>
      <c r="J56" s="3">
        <f t="shared" si="11"/>
        <v>-582744.19999999553</v>
      </c>
    </row>
    <row r="57" spans="2:10" x14ac:dyDescent="0.2">
      <c r="B57" s="2"/>
      <c r="C57" s="5"/>
      <c r="D57" s="6" t="s">
        <v>57</v>
      </c>
      <c r="E57" s="3"/>
      <c r="F57" s="3"/>
      <c r="G57" s="3"/>
      <c r="H57" s="3"/>
      <c r="I57" s="3">
        <f t="shared" si="4"/>
        <v>0</v>
      </c>
      <c r="J57" s="3">
        <f t="shared" si="2"/>
        <v>0</v>
      </c>
    </row>
    <row r="58" spans="2:10" x14ac:dyDescent="0.2">
      <c r="B58" s="2"/>
      <c r="C58" s="5"/>
      <c r="D58" s="6" t="s">
        <v>58</v>
      </c>
      <c r="E58" s="3"/>
      <c r="F58" s="3"/>
      <c r="G58" s="3"/>
      <c r="H58" s="3"/>
      <c r="I58" s="3">
        <f t="shared" si="4"/>
        <v>0</v>
      </c>
      <c r="J58" s="3">
        <f t="shared" si="2"/>
        <v>0</v>
      </c>
    </row>
    <row r="59" spans="2:10" x14ac:dyDescent="0.2">
      <c r="B59" s="2"/>
      <c r="C59" s="5"/>
      <c r="D59" s="6" t="s">
        <v>59</v>
      </c>
      <c r="E59" s="3"/>
      <c r="F59" s="3"/>
      <c r="G59" s="3"/>
      <c r="H59" s="3"/>
      <c r="I59" s="3">
        <f t="shared" si="4"/>
        <v>0</v>
      </c>
      <c r="J59" s="3">
        <f t="shared" si="2"/>
        <v>0</v>
      </c>
    </row>
    <row r="60" spans="2:10" x14ac:dyDescent="0.2">
      <c r="B60" s="2"/>
      <c r="C60" s="5"/>
      <c r="D60" s="6" t="s">
        <v>60</v>
      </c>
      <c r="E60" s="3">
        <f>+'[2]RUBROY PART MENSUAL INICIAL'!O277+'[2]RUBROY PART MENSUAL INICIAL'!O278+'[2]RUBROY PART MENSUAL INICIAL'!O279+'[2]RUBROY PART MENSUAL INICIAL'!O280+'[2]RUBROY PART MENSUAL INICIAL'!O281+'[2]RUBROY PART MENSUAL INICIAL'!O282+'[2]RUBROY PART MENSUAL INICIAL'!O283+'[2]RUBROY PART MENSUAL INICIAL'!O284+'[2]RUBROY PART MENSUAL INICIAL'!O286+'[2]RUBROY PART MENSUAL INICIAL'!O287+'[2]RUBROY PART MENSUAL INICIAL'!O288</f>
        <v>0</v>
      </c>
      <c r="F60" s="3">
        <f>+[2]TRANSFERENCIAS!P279+[2]TRANSFERENCIAS!P280+[2]TRANSFERENCIAS!P281+[2]TRANSFERENCIAS!P282+[2]TRANSFERENCIAS!P283+[2]TRANSFERENCIAS!P284+[2]TRANSFERENCIAS!P285+[2]TRANSFERENCIAS!P286+[2]TRANSFERENCIAS!P288+[2]TRANSFERENCIAS!P289+[2]TRANSFERENCIAS!P290</f>
        <v>35414974.990000002</v>
      </c>
      <c r="G60" s="3">
        <f>+E60+F60</f>
        <v>35414974.990000002</v>
      </c>
      <c r="H60" s="3">
        <f>+'[2]AVANCE INGRESOS 2018'!BQ279+'[2]AVANCE INGRESOS 2018'!BQ280+'[2]AVANCE INGRESOS 2018'!BQ281+'[2]AVANCE INGRESOS 2018'!BQ282+'[2]AVANCE INGRESOS 2018'!BQ283+'[2]AVANCE INGRESOS 2018'!BQ284+'[2]AVANCE INGRESOS 2018'!BQ285+'[2]AVANCE INGRESOS 2018'!BQ286+'[2]AVANCE INGRESOS 2018'!BQ288++'[2]AVANCE INGRESOS 2018'!BQ289+'[2]AVANCE INGRESOS 2018'!BQ290</f>
        <v>34832230.790000007</v>
      </c>
      <c r="I60" s="3">
        <f t="shared" si="4"/>
        <v>34832230.790000007</v>
      </c>
      <c r="J60" s="3">
        <f t="shared" si="2"/>
        <v>-582744.19999999553</v>
      </c>
    </row>
    <row r="61" spans="2:10" x14ac:dyDescent="0.2">
      <c r="B61" s="2"/>
      <c r="C61" s="20" t="s">
        <v>61</v>
      </c>
      <c r="D61" s="21"/>
      <c r="E61" s="3">
        <f>SUM(E62:E63)</f>
        <v>0</v>
      </c>
      <c r="F61" s="3"/>
      <c r="G61" s="3">
        <f t="shared" ref="G61:H61" si="12">SUM(G62:G63)</f>
        <v>0</v>
      </c>
      <c r="H61" s="3">
        <f t="shared" si="12"/>
        <v>0</v>
      </c>
      <c r="I61" s="3">
        <f t="shared" si="4"/>
        <v>0</v>
      </c>
      <c r="J61" s="3">
        <f t="shared" si="2"/>
        <v>0</v>
      </c>
    </row>
    <row r="62" spans="2:10" x14ac:dyDescent="0.2">
      <c r="B62" s="2"/>
      <c r="C62" s="5"/>
      <c r="D62" s="6" t="s">
        <v>62</v>
      </c>
      <c r="E62" s="3"/>
      <c r="F62" s="3"/>
      <c r="G62" s="3"/>
      <c r="H62" s="3"/>
      <c r="I62" s="3">
        <f t="shared" si="4"/>
        <v>0</v>
      </c>
      <c r="J62" s="3">
        <f t="shared" si="2"/>
        <v>0</v>
      </c>
    </row>
    <row r="63" spans="2:10" x14ac:dyDescent="0.2">
      <c r="B63" s="2"/>
      <c r="C63" s="5"/>
      <c r="D63" s="6" t="s">
        <v>63</v>
      </c>
      <c r="E63" s="3"/>
      <c r="F63" s="3"/>
      <c r="G63" s="3"/>
      <c r="H63" s="3"/>
      <c r="I63" s="3">
        <f t="shared" si="4"/>
        <v>0</v>
      </c>
      <c r="J63" s="3">
        <f t="shared" si="2"/>
        <v>0</v>
      </c>
    </row>
    <row r="64" spans="2:10" x14ac:dyDescent="0.2">
      <c r="B64" s="2"/>
      <c r="C64" s="20" t="s">
        <v>64</v>
      </c>
      <c r="D64" s="21"/>
      <c r="E64" s="3"/>
      <c r="F64" s="3"/>
      <c r="G64" s="3"/>
      <c r="H64" s="3"/>
      <c r="I64" s="3">
        <f t="shared" si="4"/>
        <v>0</v>
      </c>
      <c r="J64" s="3">
        <f t="shared" si="2"/>
        <v>0</v>
      </c>
    </row>
    <row r="65" spans="2:10" x14ac:dyDescent="0.2">
      <c r="B65" s="2"/>
      <c r="C65" s="20" t="s">
        <v>65</v>
      </c>
      <c r="D65" s="21"/>
      <c r="E65" s="3"/>
      <c r="F65" s="3"/>
      <c r="G65" s="3"/>
      <c r="H65" s="3"/>
      <c r="I65" s="3">
        <f t="shared" si="4"/>
        <v>0</v>
      </c>
      <c r="J65" s="3">
        <f t="shared" si="2"/>
        <v>0</v>
      </c>
    </row>
    <row r="66" spans="2:10" ht="7.5" customHeight="1" x14ac:dyDescent="0.2">
      <c r="B66" s="9"/>
      <c r="C66" s="26"/>
      <c r="D66" s="27"/>
      <c r="E66" s="3"/>
      <c r="F66" s="3"/>
      <c r="G66" s="3"/>
      <c r="H66" s="3"/>
      <c r="I66" s="3">
        <f t="shared" si="4"/>
        <v>0</v>
      </c>
      <c r="J66" s="3">
        <f t="shared" si="2"/>
        <v>0</v>
      </c>
    </row>
    <row r="67" spans="2:10" x14ac:dyDescent="0.2">
      <c r="B67" s="28" t="s">
        <v>66</v>
      </c>
      <c r="C67" s="29"/>
      <c r="D67" s="23"/>
      <c r="E67" s="15">
        <f>+E47+E56+E61+E64+E65</f>
        <v>66731668</v>
      </c>
      <c r="F67" s="15">
        <f t="shared" ref="F67:G67" si="13">+F47+F56+F61+F64+F65</f>
        <v>55671165.990000002</v>
      </c>
      <c r="G67" s="15">
        <f t="shared" si="13"/>
        <v>122402833.99000001</v>
      </c>
      <c r="H67" s="15">
        <f>+H47+H56+H61+H64+H65</f>
        <v>103803442.79000001</v>
      </c>
      <c r="I67" s="15">
        <f t="shared" ref="I67:J67" si="14">+I47+I56+I61+I64+I65</f>
        <v>103803442.79000001</v>
      </c>
      <c r="J67" s="15">
        <f t="shared" si="14"/>
        <v>-18599391.199999996</v>
      </c>
    </row>
    <row r="68" spans="2:10" ht="6.75" customHeight="1" x14ac:dyDescent="0.2">
      <c r="B68" s="9"/>
      <c r="C68" s="26"/>
      <c r="D68" s="27"/>
      <c r="E68" s="3"/>
      <c r="F68" s="3"/>
      <c r="G68" s="3"/>
      <c r="H68" s="3"/>
      <c r="I68" s="3">
        <f t="shared" si="4"/>
        <v>0</v>
      </c>
      <c r="J68" s="3">
        <f t="shared" si="2"/>
        <v>0</v>
      </c>
    </row>
    <row r="69" spans="2:10" x14ac:dyDescent="0.2">
      <c r="B69" s="28" t="s">
        <v>67</v>
      </c>
      <c r="C69" s="29"/>
      <c r="D69" s="23"/>
      <c r="E69" s="16">
        <f>SUM(E70)</f>
        <v>0</v>
      </c>
      <c r="F69" s="16">
        <f t="shared" ref="F69:H69" si="15">SUM(F70)</f>
        <v>0</v>
      </c>
      <c r="G69" s="16">
        <f t="shared" si="15"/>
        <v>0</v>
      </c>
      <c r="H69" s="16">
        <f t="shared" si="15"/>
        <v>0</v>
      </c>
      <c r="I69" s="16">
        <f t="shared" si="4"/>
        <v>0</v>
      </c>
      <c r="J69" s="16">
        <f t="shared" si="2"/>
        <v>0</v>
      </c>
    </row>
    <row r="70" spans="2:10" x14ac:dyDescent="0.2">
      <c r="B70" s="2"/>
      <c r="C70" s="20" t="s">
        <v>68</v>
      </c>
      <c r="D70" s="21"/>
      <c r="E70" s="3"/>
      <c r="F70" s="3"/>
      <c r="G70" s="3">
        <f>+E70+F70</f>
        <v>0</v>
      </c>
      <c r="H70" s="3"/>
      <c r="I70" s="3">
        <f t="shared" si="4"/>
        <v>0</v>
      </c>
      <c r="J70" s="3">
        <f t="shared" si="2"/>
        <v>0</v>
      </c>
    </row>
    <row r="71" spans="2:10" ht="6" customHeight="1" x14ac:dyDescent="0.2">
      <c r="B71" s="9"/>
      <c r="C71" s="26"/>
      <c r="D71" s="27"/>
      <c r="E71" s="3"/>
      <c r="F71" s="3"/>
      <c r="G71" s="3"/>
      <c r="H71" s="3"/>
      <c r="I71" s="3">
        <f t="shared" si="4"/>
        <v>0</v>
      </c>
      <c r="J71" s="3">
        <f t="shared" si="2"/>
        <v>0</v>
      </c>
    </row>
    <row r="72" spans="2:10" x14ac:dyDescent="0.2">
      <c r="B72" s="28" t="s">
        <v>69</v>
      </c>
      <c r="C72" s="29"/>
      <c r="D72" s="23"/>
      <c r="E72" s="15">
        <f>+E43+E67+E69</f>
        <v>509814440.64910001</v>
      </c>
      <c r="F72" s="15">
        <f t="shared" ref="F72" si="16">+F43+F67+F69</f>
        <v>55671165.990000002</v>
      </c>
      <c r="G72" s="15">
        <f>+G43+G67+G69</f>
        <v>565485606.63910007</v>
      </c>
      <c r="H72" s="15">
        <f>+H43+H67+H69</f>
        <v>449608251.23400003</v>
      </c>
      <c r="I72" s="15">
        <f t="shared" si="4"/>
        <v>449608251.23400003</v>
      </c>
      <c r="J72" s="15">
        <f t="shared" si="2"/>
        <v>-115877355.40510005</v>
      </c>
    </row>
    <row r="73" spans="2:10" ht="3" customHeight="1" x14ac:dyDescent="0.2">
      <c r="B73" s="9"/>
      <c r="C73" s="26"/>
      <c r="D73" s="27"/>
      <c r="E73" s="3"/>
      <c r="F73" s="3"/>
      <c r="G73" s="3"/>
      <c r="H73" s="3"/>
      <c r="I73" s="3"/>
      <c r="J73" s="3"/>
    </row>
    <row r="74" spans="2:10" x14ac:dyDescent="0.2">
      <c r="B74" s="2"/>
      <c r="C74" s="22" t="s">
        <v>70</v>
      </c>
      <c r="D74" s="23"/>
      <c r="E74" s="3"/>
      <c r="F74" s="3"/>
      <c r="G74" s="3"/>
      <c r="H74" s="3"/>
      <c r="I74" s="3"/>
      <c r="J74" s="3"/>
    </row>
    <row r="75" spans="2:10" x14ac:dyDescent="0.2">
      <c r="B75" s="2"/>
      <c r="C75" s="20" t="s">
        <v>71</v>
      </c>
      <c r="D75" s="21"/>
      <c r="E75" s="3"/>
      <c r="F75" s="3"/>
      <c r="G75" s="3"/>
      <c r="H75" s="3"/>
      <c r="I75" s="3"/>
      <c r="J75" s="3"/>
    </row>
    <row r="76" spans="2:10" x14ac:dyDescent="0.2">
      <c r="B76" s="2"/>
      <c r="C76" s="20" t="s">
        <v>72</v>
      </c>
      <c r="D76" s="21"/>
      <c r="E76" s="3"/>
      <c r="F76" s="3"/>
      <c r="G76" s="3"/>
      <c r="H76" s="3"/>
      <c r="I76" s="3"/>
      <c r="J76" s="3"/>
    </row>
    <row r="77" spans="2:10" x14ac:dyDescent="0.2">
      <c r="B77" s="2"/>
      <c r="C77" s="22" t="s">
        <v>73</v>
      </c>
      <c r="D77" s="23"/>
      <c r="E77" s="3"/>
      <c r="F77" s="3"/>
      <c r="G77" s="3"/>
      <c r="H77" s="3"/>
      <c r="I77" s="3"/>
      <c r="J77" s="3"/>
    </row>
    <row r="78" spans="2:10" ht="4.5" customHeight="1" thickBot="1" x14ac:dyDescent="0.25">
      <c r="B78" s="17"/>
      <c r="C78" s="24"/>
      <c r="D78" s="25"/>
      <c r="E78" s="18"/>
      <c r="F78" s="18"/>
      <c r="G78" s="18"/>
      <c r="H78" s="18"/>
      <c r="I78" s="18"/>
      <c r="J78" s="18"/>
    </row>
    <row r="79" spans="2:10" ht="4.5" customHeight="1" x14ac:dyDescent="0.2">
      <c r="B79" s="53"/>
      <c r="C79" s="53"/>
      <c r="D79" s="53"/>
      <c r="E79" s="54"/>
      <c r="F79" s="54"/>
      <c r="G79" s="54"/>
      <c r="H79" s="54"/>
      <c r="I79" s="54"/>
      <c r="J79" s="54"/>
    </row>
    <row r="80" spans="2:10" ht="4.5" customHeight="1" x14ac:dyDescent="0.2">
      <c r="B80" s="53"/>
      <c r="C80" s="53"/>
      <c r="D80" s="53"/>
      <c r="E80" s="54"/>
      <c r="F80" s="54"/>
      <c r="G80" s="54"/>
      <c r="H80" s="54"/>
      <c r="I80" s="54"/>
      <c r="J80" s="54"/>
    </row>
    <row r="81" spans="2:10" ht="4.5" customHeight="1" x14ac:dyDescent="0.2">
      <c r="B81" s="53"/>
      <c r="C81" s="53"/>
      <c r="D81" s="53"/>
      <c r="E81" s="54"/>
      <c r="F81" s="54"/>
      <c r="G81" s="54"/>
      <c r="H81" s="54"/>
      <c r="I81" s="54"/>
      <c r="J81" s="54"/>
    </row>
    <row r="82" spans="2:10" ht="4.5" customHeight="1" x14ac:dyDescent="0.2">
      <c r="B82" s="53"/>
      <c r="C82" s="53"/>
      <c r="D82" s="53"/>
      <c r="E82" s="54"/>
      <c r="F82" s="54"/>
      <c r="G82" s="54"/>
      <c r="H82" s="54"/>
      <c r="I82" s="54"/>
      <c r="J82" s="54"/>
    </row>
    <row r="83" spans="2:10" ht="4.5" customHeight="1" x14ac:dyDescent="0.2">
      <c r="B83" s="53"/>
      <c r="C83" s="53"/>
      <c r="D83" s="53"/>
      <c r="E83" s="54"/>
      <c r="F83" s="54"/>
      <c r="G83" s="54"/>
      <c r="H83" s="54"/>
      <c r="I83" s="54"/>
      <c r="J83" s="54"/>
    </row>
    <row r="84" spans="2:10" ht="4.5" customHeight="1" x14ac:dyDescent="0.2">
      <c r="B84" s="53"/>
      <c r="C84" s="53"/>
      <c r="D84" s="53"/>
      <c r="E84" s="54"/>
      <c r="F84" s="54"/>
      <c r="G84" s="54"/>
      <c r="H84" s="54"/>
      <c r="I84" s="54"/>
      <c r="J84" s="54"/>
    </row>
    <row r="87" spans="2:10" s="52" customFormat="1" x14ac:dyDescent="0.2">
      <c r="B87" s="51" t="s">
        <v>77</v>
      </c>
      <c r="C87" s="51"/>
      <c r="D87" s="51"/>
      <c r="E87" s="51" t="s">
        <v>78</v>
      </c>
      <c r="F87" s="51"/>
      <c r="G87" s="51"/>
      <c r="I87" s="51" t="s">
        <v>79</v>
      </c>
      <c r="J87" s="51"/>
    </row>
    <row r="88" spans="2:10" x14ac:dyDescent="0.2">
      <c r="B88" s="19" t="s">
        <v>74</v>
      </c>
      <c r="C88" s="19"/>
      <c r="D88" s="19"/>
      <c r="E88" s="19" t="s">
        <v>80</v>
      </c>
      <c r="F88" s="19"/>
      <c r="G88" s="19"/>
      <c r="I88" s="19" t="s">
        <v>75</v>
      </c>
      <c r="J88" s="19"/>
    </row>
    <row r="89" spans="2:10" x14ac:dyDescent="0.2">
      <c r="E89" s="19" t="s">
        <v>81</v>
      </c>
      <c r="F89" s="19"/>
      <c r="G89" s="19"/>
    </row>
  </sheetData>
  <mergeCells count="56">
    <mergeCell ref="E89:G89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B88:D88"/>
    <mergeCell ref="E88:G88"/>
    <mergeCell ref="I88:J88"/>
    <mergeCell ref="C76:D76"/>
    <mergeCell ref="C77:D77"/>
    <mergeCell ref="C78:D78"/>
    <mergeCell ref="B87:D87"/>
    <mergeCell ref="E87:G87"/>
    <mergeCell ref="I87:J87"/>
  </mergeCells>
  <pageMargins left="0.59055118110236227" right="0.39370078740157483" top="1.7716535433070868" bottom="0.74803149606299213" header="0.31496062992125984" footer="0.31496062992125984"/>
  <pageSetup scale="59" fitToHeight="0" orientation="portrait" r:id="rId1"/>
  <headerFooter>
    <oddHeader>&amp;C&amp;G</oddHeader>
    <oddFooter>&amp;R&amp;G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EAI-LDF (3)</vt:lpstr>
      <vt:lpstr>'EAI-LDF (3)'!Área_de_impresión</vt:lpstr>
      <vt:lpstr>'EAI-LDF (3)'!Títulos_a_imprimir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2018-10-27T17:49:19Z</cp:lastPrinted>
  <dcterms:created xsi:type="dcterms:W3CDTF">2018-10-26T17:36:44Z</dcterms:created>
  <dcterms:modified xsi:type="dcterms:W3CDTF">2018-10-27T17:50:31Z</dcterms:modified>
</cp:coreProperties>
</file>