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PDF SIN FIRMAS\"/>
    </mc:Choice>
  </mc:AlternateContent>
  <bookViews>
    <workbookView xWindow="0" yWindow="0" windowWidth="24000" windowHeight="9435"/>
  </bookViews>
  <sheets>
    <sheet name="EAI-LDF (1)" sheetId="1" r:id="rId1"/>
  </sheets>
  <externalReferences>
    <externalReference r:id="rId2"/>
  </externalReferences>
  <definedNames>
    <definedName name="_xlnm.Print_Area" localSheetId="0">'EAI-LDF (1)'!$B$2:$J$97</definedName>
    <definedName name="_xlnm.Print_Titles" localSheetId="0">'EAI-LDF (1)'!$1:$8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I71" i="1"/>
  <c r="I70" i="1"/>
  <c r="G70" i="1"/>
  <c r="J70" i="1" s="1"/>
  <c r="I69" i="1"/>
  <c r="H69" i="1"/>
  <c r="J69" i="1" s="1"/>
  <c r="G69" i="1"/>
  <c r="F69" i="1"/>
  <c r="E69" i="1"/>
  <c r="J68" i="1"/>
  <c r="I68" i="1"/>
  <c r="J66" i="1"/>
  <c r="I66" i="1"/>
  <c r="H65" i="1"/>
  <c r="I65" i="1" s="1"/>
  <c r="E65" i="1"/>
  <c r="G65" i="1" s="1"/>
  <c r="J64" i="1"/>
  <c r="I64" i="1"/>
  <c r="J63" i="1"/>
  <c r="I63" i="1"/>
  <c r="J62" i="1"/>
  <c r="I62" i="1"/>
  <c r="I61" i="1"/>
  <c r="H61" i="1"/>
  <c r="J61" i="1" s="1"/>
  <c r="G61" i="1"/>
  <c r="E61" i="1"/>
  <c r="H60" i="1"/>
  <c r="I60" i="1" s="1"/>
  <c r="I56" i="1" s="1"/>
  <c r="F60" i="1"/>
  <c r="E60" i="1"/>
  <c r="G60" i="1" s="1"/>
  <c r="G56" i="1" s="1"/>
  <c r="J59" i="1"/>
  <c r="I59" i="1"/>
  <c r="J58" i="1"/>
  <c r="I58" i="1"/>
  <c r="J57" i="1"/>
  <c r="I57" i="1"/>
  <c r="H56" i="1"/>
  <c r="F56" i="1"/>
  <c r="E56" i="1"/>
  <c r="J55" i="1"/>
  <c r="I55" i="1"/>
  <c r="J53" i="1"/>
  <c r="I53" i="1"/>
  <c r="J52" i="1"/>
  <c r="I52" i="1"/>
  <c r="H51" i="1"/>
  <c r="I51" i="1" s="1"/>
  <c r="E51" i="1"/>
  <c r="G51" i="1" s="1"/>
  <c r="I50" i="1"/>
  <c r="H50" i="1"/>
  <c r="J50" i="1" s="1"/>
  <c r="G50" i="1"/>
  <c r="E50" i="1"/>
  <c r="J49" i="1"/>
  <c r="I49" i="1"/>
  <c r="J48" i="1"/>
  <c r="I48" i="1"/>
  <c r="H47" i="1"/>
  <c r="I47" i="1" s="1"/>
  <c r="I67" i="1" s="1"/>
  <c r="F47" i="1"/>
  <c r="F67" i="1" s="1"/>
  <c r="E47" i="1"/>
  <c r="E67" i="1" s="1"/>
  <c r="J46" i="1"/>
  <c r="I46" i="1"/>
  <c r="J45" i="1"/>
  <c r="I45" i="1"/>
  <c r="J44" i="1"/>
  <c r="I44" i="1"/>
  <c r="J42" i="1"/>
  <c r="I42" i="1"/>
  <c r="I41" i="1"/>
  <c r="G41" i="1"/>
  <c r="J41" i="1" s="1"/>
  <c r="F41" i="1"/>
  <c r="H40" i="1"/>
  <c r="I40" i="1" s="1"/>
  <c r="F40" i="1"/>
  <c r="E40" i="1"/>
  <c r="G40" i="1" s="1"/>
  <c r="G39" i="1" s="1"/>
  <c r="H39" i="1"/>
  <c r="I39" i="1" s="1"/>
  <c r="F39" i="1"/>
  <c r="E39" i="1"/>
  <c r="H38" i="1"/>
  <c r="I38" i="1" s="1"/>
  <c r="E38" i="1"/>
  <c r="G38" i="1" s="1"/>
  <c r="G37" i="1" s="1"/>
  <c r="F37" i="1"/>
  <c r="E37" i="1"/>
  <c r="J36" i="1"/>
  <c r="J35" i="1"/>
  <c r="G35" i="1"/>
  <c r="J34" i="1"/>
  <c r="G34" i="1"/>
  <c r="H33" i="1"/>
  <c r="I33" i="1" s="1"/>
  <c r="F33" i="1"/>
  <c r="E33" i="1"/>
  <c r="G33" i="1" s="1"/>
  <c r="J32" i="1"/>
  <c r="G32" i="1"/>
  <c r="H31" i="1"/>
  <c r="I31" i="1" s="1"/>
  <c r="F31" i="1"/>
  <c r="E31" i="1"/>
  <c r="G31" i="1" s="1"/>
  <c r="H30" i="1"/>
  <c r="F30" i="1"/>
  <c r="E30" i="1"/>
  <c r="H29" i="1"/>
  <c r="G29" i="1"/>
  <c r="J29" i="1" s="1"/>
  <c r="E29" i="1"/>
  <c r="J28" i="1"/>
  <c r="G28" i="1"/>
  <c r="H27" i="1"/>
  <c r="I27" i="1" s="1"/>
  <c r="F27" i="1"/>
  <c r="E27" i="1"/>
  <c r="G27" i="1" s="1"/>
  <c r="I26" i="1"/>
  <c r="G26" i="1"/>
  <c r="J26" i="1" s="1"/>
  <c r="I25" i="1"/>
  <c r="G25" i="1"/>
  <c r="J25" i="1" s="1"/>
  <c r="H24" i="1"/>
  <c r="I24" i="1" s="1"/>
  <c r="F24" i="1"/>
  <c r="E24" i="1"/>
  <c r="G24" i="1" s="1"/>
  <c r="J23" i="1"/>
  <c r="G23" i="1"/>
  <c r="H22" i="1"/>
  <c r="I22" i="1" s="1"/>
  <c r="F22" i="1"/>
  <c r="G22" i="1" s="1"/>
  <c r="I21" i="1"/>
  <c r="H21" i="1"/>
  <c r="F21" i="1"/>
  <c r="E21" i="1"/>
  <c r="G21" i="1" s="1"/>
  <c r="I20" i="1"/>
  <c r="H20" i="1"/>
  <c r="F20" i="1"/>
  <c r="E20" i="1"/>
  <c r="G20" i="1" s="1"/>
  <c r="I19" i="1"/>
  <c r="H19" i="1"/>
  <c r="F19" i="1"/>
  <c r="E19" i="1"/>
  <c r="G19" i="1" s="1"/>
  <c r="I18" i="1"/>
  <c r="H18" i="1"/>
  <c r="F18" i="1"/>
  <c r="E18" i="1"/>
  <c r="I16" i="1"/>
  <c r="H16" i="1"/>
  <c r="F16" i="1"/>
  <c r="E16" i="1"/>
  <c r="G16" i="1" s="1"/>
  <c r="I15" i="1"/>
  <c r="H15" i="1"/>
  <c r="F15" i="1"/>
  <c r="E15" i="1"/>
  <c r="G15" i="1" s="1"/>
  <c r="I14" i="1"/>
  <c r="H14" i="1"/>
  <c r="F14" i="1"/>
  <c r="E14" i="1"/>
  <c r="G14" i="1" s="1"/>
  <c r="I13" i="1"/>
  <c r="H13" i="1"/>
  <c r="F13" i="1"/>
  <c r="E13" i="1"/>
  <c r="G13" i="1" s="1"/>
  <c r="I12" i="1"/>
  <c r="H12" i="1"/>
  <c r="F12" i="1"/>
  <c r="E12" i="1"/>
  <c r="G12" i="1" s="1"/>
  <c r="I11" i="1"/>
  <c r="H11" i="1"/>
  <c r="F11" i="1"/>
  <c r="F43" i="1" s="1"/>
  <c r="F72" i="1" s="1"/>
  <c r="E11" i="1"/>
  <c r="E43" i="1" s="1"/>
  <c r="E72" i="1" s="1"/>
  <c r="J12" i="1" l="1"/>
  <c r="J13" i="1"/>
  <c r="J14" i="1"/>
  <c r="J15" i="1"/>
  <c r="J16" i="1"/>
  <c r="G18" i="1"/>
  <c r="J18" i="1" s="1"/>
  <c r="J19" i="1"/>
  <c r="J20" i="1"/>
  <c r="J21" i="1"/>
  <c r="G30" i="1"/>
  <c r="I30" i="1"/>
  <c r="G47" i="1"/>
  <c r="G67" i="1" s="1"/>
  <c r="G11" i="1"/>
  <c r="G43" i="1" s="1"/>
  <c r="G72" i="1" s="1"/>
  <c r="J22" i="1"/>
  <c r="J24" i="1"/>
  <c r="J27" i="1"/>
  <c r="J31" i="1"/>
  <c r="J30" i="1" s="1"/>
  <c r="J33" i="1"/>
  <c r="J38" i="1"/>
  <c r="J39" i="1"/>
  <c r="J40" i="1"/>
  <c r="J47" i="1"/>
  <c r="J51" i="1"/>
  <c r="J60" i="1"/>
  <c r="J56" i="1" s="1"/>
  <c r="J65" i="1"/>
  <c r="H67" i="1"/>
  <c r="H37" i="1"/>
  <c r="J37" i="1" l="1"/>
  <c r="I37" i="1"/>
  <c r="J67" i="1"/>
  <c r="J11" i="1"/>
  <c r="H43" i="1"/>
  <c r="H72" i="1" l="1"/>
  <c r="I43" i="1"/>
  <c r="J43" i="1"/>
  <c r="J72" i="1" l="1"/>
  <c r="I72" i="1"/>
</calcChain>
</file>

<file path=xl/comments1.xml><?xml version="1.0" encoding="utf-8"?>
<comments xmlns="http://schemas.openxmlformats.org/spreadsheetml/2006/main">
  <authors>
    <author>Alma Nidia Gonzalez Lopez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 suma del estimado inicial correspondiente al trimestre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las ampliaciones que se realizaron y la afectacion dentro del trimestre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Suma del 8110101+8110110+8110116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suma de 8110105+8110109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8210104+8210105+8210108+8310107+8310101+8310102
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8210103+8210106+8210107+8310103 a 8310106+8310108+8310109
</t>
        </r>
      </text>
    </comment>
  </commentList>
</comments>
</file>

<file path=xl/sharedStrings.xml><?xml version="1.0" encoding="utf-8"?>
<sst xmlns="http://schemas.openxmlformats.org/spreadsheetml/2006/main" count="81" uniqueCount="81">
  <si>
    <t>AYUNTAMIENTO MUNICIPAL DE PLAYAS DE ROSARITO</t>
  </si>
  <si>
    <t>Estado Analítico de Ingresos Detallado - LDF</t>
  </si>
  <si>
    <t>Del 1 de enero al 31 de marzo de 2017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</si>
  <si>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</si>
  <si>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</si>
  <si>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</si>
  <si>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</si>
  <si>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</si>
  <si>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</si>
  <si>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</si>
  <si>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</si>
  <si>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</si>
  <si>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</si>
  <si>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</si>
  <si>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</si>
  <si>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</si>
  <si>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</si>
  <si>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</si>
  <si>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</si>
  <si>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</si>
  <si>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</si>
  <si>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</si>
  <si>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</si>
  <si>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</si>
  <si>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</si>
  <si>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</si>
  <si>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</si>
  <si>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</si>
  <si>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</si>
  <si>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</si>
  <si>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</si>
  <si>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</si>
  <si>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</si>
  <si>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</si>
  <si>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</si>
  <si>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</si>
  <si>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</si>
  <si>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</si>
  <si>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</si>
  <si>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</si>
  <si>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</si>
  <si>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</si>
  <si>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</si>
  <si>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</si>
  <si>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</si>
  <si>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</si>
  <si>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</si>
  <si>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</si>
  <si>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</si>
  <si>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</si>
  <si>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</si>
  <si>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</si>
  <si>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</si>
  <si>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</si>
  <si>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</si>
  <si>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</si>
  <si>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</si>
  <si>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</si>
  <si>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</si>
  <si>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</si>
  <si>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</si>
  <si>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</si>
  <si>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</si>
  <si>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</si>
  <si>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</si>
  <si>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</si>
  <si>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</si>
  <si>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</si>
  <si>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</si>
  <si>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</si>
  <si>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</si>
  <si>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</si>
  <si>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</si>
  <si>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</si>
  <si>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</si>
  <si>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 MIRNA CECILIA RINCON VARGAS</t>
  </si>
  <si>
    <t>C.P. GERARDO ALFREDO ROCHA CENTENO</t>
  </si>
  <si>
    <t>C.P. JOSE MANUEL GONZALEZ ARAUJO</t>
  </si>
  <si>
    <t>PRESIDENTE MUNICIPAL</t>
  </si>
  <si>
    <t>TESORERO MUNICIPAL</t>
  </si>
  <si>
    <t>RECAUDADOR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</si>
</sst>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164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4" fontId="5" fillId="0" borderId="5" xfId="1" applyFont="1" applyBorder="1" applyAlignment="1">
      <alignment horizontal="center" vertical="center"/>
    </xf>
    <xf numFmtId="164" fontId="5" fillId="0" borderId="16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4" fontId="6" fillId="0" borderId="5" xfId="1" applyFont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164" fontId="2" fillId="0" borderId="16" xfId="1" applyFont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4" fontId="2" fillId="0" borderId="5" xfId="1" applyFont="1" applyBorder="1" applyAlignment="1">
      <alignment horizontal="center" vertical="center"/>
    </xf>
    <xf numFmtId="164" fontId="7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164" fontId="5" fillId="0" borderId="8" xfId="1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92</xdr:row>
      <xdr:rowOff>111125</xdr:rowOff>
    </xdr:from>
    <xdr:to>
      <xdr:col>3</xdr:col>
      <xdr:colOff>2794000</xdr:colOff>
      <xdr:row>92</xdr:row>
      <xdr:rowOff>111125</xdr:rowOff>
    </xdr:to>
    <xdr:cxnSp macro="">
      <xdr:nvCxnSpPr>
        <xdr:cNvPr id="2" name="Conector recto 1"/>
        <xdr:cNvCxnSpPr/>
      </xdr:nvCxnSpPr>
      <xdr:spPr>
        <a:xfrm>
          <a:off x="847725" y="1505585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92</xdr:row>
      <xdr:rowOff>119062</xdr:rowOff>
    </xdr:from>
    <xdr:to>
      <xdr:col>7</xdr:col>
      <xdr:colOff>150811</xdr:colOff>
      <xdr:row>92</xdr:row>
      <xdr:rowOff>119062</xdr:rowOff>
    </xdr:to>
    <xdr:cxnSp macro="">
      <xdr:nvCxnSpPr>
        <xdr:cNvPr id="3" name="Conector recto 2"/>
        <xdr:cNvCxnSpPr/>
      </xdr:nvCxnSpPr>
      <xdr:spPr>
        <a:xfrm>
          <a:off x="4251324" y="15063787"/>
          <a:ext cx="3471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722313</xdr:colOff>
      <xdr:row>92</xdr:row>
      <xdr:rowOff>127000</xdr:rowOff>
    </xdr:from>
    <xdr:to>
      <xdr:col>10</xdr:col>
      <xdr:colOff>128587</xdr:colOff>
      <xdr:row>92</xdr:row>
      <xdr:rowOff>128588</xdr:rowOff>
    </xdr:to>
    <xdr:cxnSp macro="">
      <xdr:nvCxnSpPr>
        <xdr:cNvPr id="4" name="Conector recto 3"/>
        <xdr:cNvCxnSpPr/>
      </xdr:nvCxnSpPr>
      <xdr:spPr>
        <a:xfrm>
          <a:off x="8294688" y="15071725"/>
          <a:ext cx="244474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onzalez/Desktop/VI%20AYUNTAMIENTO/2017/Ingresos%202017%20CONCENT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 MENSUAL INICIAL"/>
      <sheetName val="RUBROY PART MENSUAL INICIAL"/>
      <sheetName val="TRANSFERENCIAS"/>
      <sheetName val="PARTIDA MODIFICACION"/>
      <sheetName val="RUBRO MENSUAL MODIFICACIÓN"/>
      <sheetName val="RUBROYPART MODIFICADO"/>
      <sheetName val="RUBRO MODIFICADO"/>
      <sheetName val="AVANCE INGRESOS 2017"/>
      <sheetName val="ANALITICO 1ER TRIMESTRE"/>
      <sheetName val="EAI"/>
      <sheetName val="EAI TRIM"/>
      <sheetName val="EAI-LDF (1)"/>
      <sheetName val="BP-LDF (2)"/>
      <sheetName val="ANALITICO 2DO TRIMESTRE"/>
      <sheetName val="ANALITICO 3ER TRIMESTRE "/>
      <sheetName val="ANALITICO 4TO TRIMESTRE"/>
      <sheetName val="EAI (5)"/>
      <sheetName val="EAI-LDF"/>
      <sheetName val="BP-LDF"/>
    </sheetNames>
    <sheetDataSet>
      <sheetData sheetId="0"/>
      <sheetData sheetId="1">
        <row r="239">
          <cell r="O239">
            <v>121154079.99999999</v>
          </cell>
        </row>
        <row r="240">
          <cell r="O240">
            <v>1000.0000000000001</v>
          </cell>
        </row>
        <row r="241">
          <cell r="O241">
            <v>18288360</v>
          </cell>
        </row>
        <row r="242">
          <cell r="O242">
            <v>8870.0000000000018</v>
          </cell>
        </row>
        <row r="243">
          <cell r="O243">
            <v>259099.99999999991</v>
          </cell>
        </row>
        <row r="244">
          <cell r="O244">
            <v>7454090.0000000009</v>
          </cell>
        </row>
        <row r="245">
          <cell r="O245">
            <v>1023719.9999999999</v>
          </cell>
        </row>
        <row r="246">
          <cell r="O246">
            <v>7756830</v>
          </cell>
        </row>
        <row r="247">
          <cell r="O247">
            <v>2918410</v>
          </cell>
        </row>
        <row r="248">
          <cell r="O248">
            <v>1000.0000000000001</v>
          </cell>
        </row>
        <row r="249">
          <cell r="O249">
            <v>346480</v>
          </cell>
        </row>
        <row r="250">
          <cell r="O250">
            <v>3832159.9999999986</v>
          </cell>
        </row>
        <row r="251">
          <cell r="O251">
            <v>10016770</v>
          </cell>
        </row>
        <row r="252">
          <cell r="O252">
            <v>628460.00000000012</v>
          </cell>
        </row>
        <row r="253">
          <cell r="O253">
            <v>1000.0000000000001</v>
          </cell>
        </row>
        <row r="254">
          <cell r="O254">
            <v>1000.0000000000001</v>
          </cell>
        </row>
        <row r="255">
          <cell r="O255">
            <v>1000.0000000000001</v>
          </cell>
        </row>
        <row r="257">
          <cell r="O257">
            <v>50321719.999999993</v>
          </cell>
        </row>
        <row r="258">
          <cell r="O258">
            <v>8925369.9999999981</v>
          </cell>
        </row>
        <row r="259">
          <cell r="O259">
            <v>1000.0000000000001</v>
          </cell>
        </row>
        <row r="260">
          <cell r="O260">
            <v>1000.0000000000001</v>
          </cell>
        </row>
        <row r="261">
          <cell r="O261">
            <v>1000.0000000000001</v>
          </cell>
        </row>
        <row r="262">
          <cell r="O262">
            <v>1000.0000000000001</v>
          </cell>
        </row>
        <row r="263">
          <cell r="O263">
            <v>1000.0000000000001</v>
          </cell>
        </row>
        <row r="264">
          <cell r="O264">
            <v>1000.0000000000001</v>
          </cell>
        </row>
        <row r="267">
          <cell r="O267">
            <v>199999.99999999997</v>
          </cell>
        </row>
        <row r="268">
          <cell r="O268">
            <v>9245760</v>
          </cell>
        </row>
        <row r="269">
          <cell r="O269">
            <v>1000.0000000000001</v>
          </cell>
        </row>
        <row r="270">
          <cell r="O270">
            <v>1000.0000000000001</v>
          </cell>
        </row>
        <row r="271">
          <cell r="O271">
            <v>1000.0000000000001</v>
          </cell>
        </row>
        <row r="272">
          <cell r="O272">
            <v>1000.0000000000001</v>
          </cell>
        </row>
        <row r="273">
          <cell r="O273">
            <v>180000</v>
          </cell>
        </row>
        <row r="274">
          <cell r="O274">
            <v>1000.0000000000001</v>
          </cell>
        </row>
        <row r="275">
          <cell r="O275">
            <v>1000.0000000000001</v>
          </cell>
        </row>
      </sheetData>
      <sheetData sheetId="2"/>
      <sheetData sheetId="3">
        <row r="262">
          <cell r="O262">
            <v>12667869.999999994</v>
          </cell>
        </row>
      </sheetData>
      <sheetData sheetId="4"/>
      <sheetData sheetId="5"/>
      <sheetData sheetId="6"/>
      <sheetData sheetId="7"/>
      <sheetData sheetId="8">
        <row r="32">
          <cell r="G32">
            <v>66138835.410000011</v>
          </cell>
        </row>
        <row r="36">
          <cell r="G36">
            <v>158152.15</v>
          </cell>
        </row>
        <row r="44">
          <cell r="G44">
            <v>779418.14999999991</v>
          </cell>
        </row>
        <row r="172">
          <cell r="G172">
            <v>10646479.07</v>
          </cell>
        </row>
        <row r="183">
          <cell r="G183">
            <v>548237.64</v>
          </cell>
        </row>
        <row r="236">
          <cell r="G236">
            <v>2426525.17</v>
          </cell>
        </row>
        <row r="239">
          <cell r="D239">
            <v>0</v>
          </cell>
          <cell r="G239">
            <v>34262100</v>
          </cell>
        </row>
        <row r="240">
          <cell r="G240">
            <v>0</v>
          </cell>
        </row>
        <row r="241">
          <cell r="D241">
            <v>0</v>
          </cell>
          <cell r="G241">
            <v>5125175</v>
          </cell>
        </row>
        <row r="242">
          <cell r="D242">
            <v>0</v>
          </cell>
          <cell r="G242">
            <v>1729</v>
          </cell>
        </row>
        <row r="243">
          <cell r="D243">
            <v>0</v>
          </cell>
          <cell r="G243">
            <v>111293</v>
          </cell>
        </row>
        <row r="244">
          <cell r="G244">
            <v>2603365</v>
          </cell>
        </row>
        <row r="245">
          <cell r="D245">
            <v>0</v>
          </cell>
          <cell r="G245">
            <v>426313</v>
          </cell>
        </row>
        <row r="246">
          <cell r="D246">
            <v>0</v>
          </cell>
          <cell r="G246">
            <v>1832521</v>
          </cell>
        </row>
        <row r="247">
          <cell r="D247">
            <v>0</v>
          </cell>
          <cell r="G247">
            <v>977416</v>
          </cell>
        </row>
        <row r="248">
          <cell r="D248">
            <v>0</v>
          </cell>
          <cell r="G248">
            <v>0</v>
          </cell>
        </row>
        <row r="249">
          <cell r="G249">
            <v>91928</v>
          </cell>
        </row>
        <row r="250">
          <cell r="G250">
            <v>1493106</v>
          </cell>
        </row>
        <row r="251">
          <cell r="D251">
            <v>0</v>
          </cell>
          <cell r="G251">
            <v>2806059</v>
          </cell>
        </row>
        <row r="252">
          <cell r="G252">
            <v>169998</v>
          </cell>
        </row>
        <row r="253">
          <cell r="D253">
            <v>0</v>
          </cell>
          <cell r="G253">
            <v>0</v>
          </cell>
        </row>
        <row r="254">
          <cell r="D254">
            <v>0</v>
          </cell>
          <cell r="G254">
            <v>0</v>
          </cell>
        </row>
        <row r="255">
          <cell r="G255">
            <v>0</v>
          </cell>
        </row>
        <row r="256">
          <cell r="D256">
            <v>0</v>
          </cell>
          <cell r="G256">
            <v>0</v>
          </cell>
        </row>
        <row r="257">
          <cell r="D257">
            <v>0</v>
          </cell>
          <cell r="G257">
            <v>2282927</v>
          </cell>
        </row>
        <row r="258">
          <cell r="D258">
            <v>0</v>
          </cell>
          <cell r="G258">
            <v>0</v>
          </cell>
        </row>
        <row r="261">
          <cell r="G261">
            <v>15096051</v>
          </cell>
        </row>
        <row r="262">
          <cell r="G262">
            <v>2141432</v>
          </cell>
        </row>
        <row r="263">
          <cell r="G263">
            <v>0</v>
          </cell>
        </row>
        <row r="264">
          <cell r="G264">
            <v>0</v>
          </cell>
        </row>
        <row r="266">
          <cell r="G266">
            <v>0</v>
          </cell>
        </row>
        <row r="267">
          <cell r="D267">
            <v>0</v>
          </cell>
          <cell r="G267">
            <v>0</v>
          </cell>
        </row>
        <row r="268">
          <cell r="D268">
            <v>0</v>
          </cell>
        </row>
        <row r="271">
          <cell r="G271">
            <v>29065.54</v>
          </cell>
        </row>
        <row r="272">
          <cell r="G272">
            <v>4524261.74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88254.97</v>
          </cell>
        </row>
        <row r="278">
          <cell r="G278">
            <v>0</v>
          </cell>
        </row>
        <row r="279">
          <cell r="G279">
            <v>0</v>
          </cell>
        </row>
      </sheetData>
      <sheetData sheetId="9">
        <row r="12">
          <cell r="E12">
            <v>146525999.99666664</v>
          </cell>
          <cell r="F12">
            <v>1624037.41</v>
          </cell>
          <cell r="I12">
            <v>66138835.410000011</v>
          </cell>
        </row>
        <row r="13">
          <cell r="E13">
            <v>2700000</v>
          </cell>
          <cell r="F13">
            <v>0</v>
          </cell>
          <cell r="I13">
            <v>158152.15</v>
          </cell>
        </row>
        <row r="14">
          <cell r="E14">
            <v>3003000</v>
          </cell>
          <cell r="F14">
            <v>0</v>
          </cell>
          <cell r="I14">
            <v>779418.14999999991</v>
          </cell>
        </row>
        <row r="15">
          <cell r="E15">
            <v>34080000.000000007</v>
          </cell>
          <cell r="F15">
            <v>0</v>
          </cell>
          <cell r="I15">
            <v>10646479.07</v>
          </cell>
        </row>
        <row r="16">
          <cell r="E16">
            <v>4134820</v>
          </cell>
          <cell r="F16">
            <v>0</v>
          </cell>
          <cell r="I16">
            <v>548237.64</v>
          </cell>
        </row>
        <row r="19">
          <cell r="E19">
            <v>10835000.000000007</v>
          </cell>
          <cell r="F19">
            <v>0</v>
          </cell>
          <cell r="I19">
            <v>2426525.17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95"/>
  <sheetViews>
    <sheetView tabSelected="1" zoomScale="120" zoomScaleNormal="120" workbookViewId="0">
      <selection activeCell="C17" sqref="C17:D17"/>
    </sheetView>
  </sheetViews>
  <sheetFormatPr baseColWidth="10" defaultRowHeight="12.75" x14ac:dyDescent="0.2"/>
  <cols>
    <col min="1" max="1" width="2.7109375" customWidth="1"/>
    <col min="3" max="3" width="2" customWidth="1"/>
    <col min="4" max="4" width="47.85546875" customWidth="1"/>
    <col min="5" max="5" width="16.28515625" customWidth="1"/>
    <col min="6" max="6" width="14.28515625" customWidth="1"/>
    <col min="7" max="7" width="19" customWidth="1"/>
    <col min="8" max="8" width="14.140625" customWidth="1"/>
    <col min="9" max="9" width="14.28515625" customWidth="1"/>
    <col min="10" max="10" width="17.140625" customWidth="1"/>
  </cols>
  <sheetData>
    <row r="1" spans="2:10" ht="13.5" thickBot="1" x14ac:dyDescent="0.25"/>
    <row r="2" spans="2:10" x14ac:dyDescent="0.2">
      <c r="B2" s="39" t="s">
        <v>0</v>
      </c>
      <c r="C2" s="40"/>
      <c r="D2" s="40"/>
      <c r="E2" s="40"/>
      <c r="F2" s="40"/>
      <c r="G2" s="40"/>
      <c r="H2" s="40"/>
      <c r="I2" s="40"/>
      <c r="J2" s="41"/>
    </row>
    <row r="3" spans="2:10" x14ac:dyDescent="0.2">
      <c r="B3" s="42" t="s">
        <v>1</v>
      </c>
      <c r="C3" s="43"/>
      <c r="D3" s="43"/>
      <c r="E3" s="43"/>
      <c r="F3" s="43"/>
      <c r="G3" s="43"/>
      <c r="H3" s="43"/>
      <c r="I3" s="43"/>
      <c r="J3" s="44"/>
    </row>
    <row r="4" spans="2:10" x14ac:dyDescent="0.2">
      <c r="B4" s="42" t="s">
        <v>2</v>
      </c>
      <c r="C4" s="43"/>
      <c r="D4" s="43"/>
      <c r="E4" s="43"/>
      <c r="F4" s="43"/>
      <c r="G4" s="43"/>
      <c r="H4" s="43"/>
      <c r="I4" s="43"/>
      <c r="J4" s="44"/>
    </row>
    <row r="5" spans="2:10" ht="13.5" thickBot="1" x14ac:dyDescent="0.25">
      <c r="B5" s="32" t="s">
        <v>3</v>
      </c>
      <c r="C5" s="33"/>
      <c r="D5" s="33"/>
      <c r="E5" s="33"/>
      <c r="F5" s="33"/>
      <c r="G5" s="33"/>
      <c r="H5" s="33"/>
      <c r="I5" s="33"/>
      <c r="J5" s="34"/>
    </row>
    <row r="6" spans="2:10" ht="13.5" thickBot="1" x14ac:dyDescent="0.25">
      <c r="B6" s="39"/>
      <c r="C6" s="40"/>
      <c r="D6" s="41"/>
      <c r="E6" s="45" t="s">
        <v>4</v>
      </c>
      <c r="F6" s="46"/>
      <c r="G6" s="46"/>
      <c r="H6" s="46"/>
      <c r="I6" s="47"/>
      <c r="J6" s="30" t="s">
        <v>5</v>
      </c>
    </row>
    <row r="7" spans="2:10" x14ac:dyDescent="0.2">
      <c r="B7" s="42" t="s">
        <v>6</v>
      </c>
      <c r="C7" s="43"/>
      <c r="D7" s="44"/>
      <c r="E7" s="30" t="s">
        <v>7</v>
      </c>
      <c r="F7" s="49" t="s">
        <v>8</v>
      </c>
      <c r="G7" s="30" t="s">
        <v>9</v>
      </c>
      <c r="H7" s="30" t="s">
        <v>10</v>
      </c>
      <c r="I7" s="30" t="s">
        <v>11</v>
      </c>
      <c r="J7" s="48"/>
    </row>
    <row r="8" spans="2:10" ht="13.5" thickBot="1" x14ac:dyDescent="0.25">
      <c r="B8" s="32" t="s">
        <v>12</v>
      </c>
      <c r="C8" s="33"/>
      <c r="D8" s="34"/>
      <c r="E8" s="31"/>
      <c r="F8" s="50"/>
      <c r="G8" s="31"/>
      <c r="H8" s="31"/>
      <c r="I8" s="31"/>
      <c r="J8" s="31"/>
    </row>
    <row r="9" spans="2:10" x14ac:dyDescent="0.2">
      <c r="B9" s="35"/>
      <c r="C9" s="36"/>
      <c r="D9" s="37"/>
      <c r="E9" s="1"/>
      <c r="F9" s="1"/>
      <c r="G9" s="1"/>
      <c r="H9" s="1"/>
      <c r="I9" s="1"/>
      <c r="J9" s="1"/>
    </row>
    <row r="10" spans="2:10" x14ac:dyDescent="0.2">
      <c r="B10" s="28" t="s">
        <v>13</v>
      </c>
      <c r="C10" s="29"/>
      <c r="D10" s="38"/>
      <c r="E10" s="1"/>
      <c r="F10" s="1"/>
      <c r="G10" s="1"/>
      <c r="H10" s="1"/>
      <c r="I10" s="1"/>
      <c r="J10" s="1"/>
    </row>
    <row r="11" spans="2:10" x14ac:dyDescent="0.2">
      <c r="B11" s="2"/>
      <c r="C11" s="20" t="s">
        <v>14</v>
      </c>
      <c r="D11" s="21"/>
      <c r="E11" s="3">
        <f>+[1]EAI!E12</f>
        <v>146525999.99666664</v>
      </c>
      <c r="F11" s="3">
        <f>+[1]EAI!F12</f>
        <v>1624037.41</v>
      </c>
      <c r="G11" s="3">
        <f t="shared" ref="G11:G16" si="0">+E11+F11</f>
        <v>148150037.40666664</v>
      </c>
      <c r="H11" s="3">
        <f>+'[1]ANALITICO 1ER TRIMESTRE'!G32</f>
        <v>66138835.410000011</v>
      </c>
      <c r="I11" s="3">
        <f>+[1]EAI!I12</f>
        <v>66138835.410000011</v>
      </c>
      <c r="J11" s="3">
        <f>+H11-G11</f>
        <v>-82011201.996666625</v>
      </c>
    </row>
    <row r="12" spans="2:10" x14ac:dyDescent="0.2">
      <c r="B12" s="2"/>
      <c r="C12" s="20" t="s">
        <v>15</v>
      </c>
      <c r="D12" s="21"/>
      <c r="E12" s="3">
        <f>+[1]EAI!E13</f>
        <v>2700000</v>
      </c>
      <c r="F12" s="3">
        <f>+[1]EAI!F13</f>
        <v>0</v>
      </c>
      <c r="G12" s="3">
        <f t="shared" si="0"/>
        <v>2700000</v>
      </c>
      <c r="H12" s="3">
        <f>+'[1]ANALITICO 1ER TRIMESTRE'!G36</f>
        <v>158152.15</v>
      </c>
      <c r="I12" s="3">
        <f>+[1]EAI!I13</f>
        <v>158152.15</v>
      </c>
      <c r="J12" s="3">
        <f t="shared" ref="J12:J72" si="1">+H12-G12</f>
        <v>-2541847.85</v>
      </c>
    </row>
    <row r="13" spans="2:10" x14ac:dyDescent="0.2">
      <c r="B13" s="2"/>
      <c r="C13" s="20" t="s">
        <v>16</v>
      </c>
      <c r="D13" s="21"/>
      <c r="E13" s="3">
        <f>+[1]EAI!E14</f>
        <v>3003000</v>
      </c>
      <c r="F13" s="3">
        <f>+[1]EAI!F14</f>
        <v>0</v>
      </c>
      <c r="G13" s="3">
        <f t="shared" si="0"/>
        <v>3003000</v>
      </c>
      <c r="H13" s="3">
        <f>+'[1]ANALITICO 1ER TRIMESTRE'!G44</f>
        <v>779418.14999999991</v>
      </c>
      <c r="I13" s="3">
        <f>+[1]EAI!I14</f>
        <v>779418.14999999991</v>
      </c>
      <c r="J13" s="3">
        <f t="shared" si="1"/>
        <v>-2223581.85</v>
      </c>
    </row>
    <row r="14" spans="2:10" x14ac:dyDescent="0.2">
      <c r="B14" s="2"/>
      <c r="C14" s="20" t="s">
        <v>17</v>
      </c>
      <c r="D14" s="21"/>
      <c r="E14" s="3">
        <f>+[1]EAI!E15</f>
        <v>34080000.000000007</v>
      </c>
      <c r="F14" s="3">
        <f>+[1]EAI!F15</f>
        <v>0</v>
      </c>
      <c r="G14" s="3">
        <f t="shared" si="0"/>
        <v>34080000.000000007</v>
      </c>
      <c r="H14" s="3">
        <f>+'[1]ANALITICO 1ER TRIMESTRE'!G172</f>
        <v>10646479.07</v>
      </c>
      <c r="I14" s="3">
        <f>+[1]EAI!I15</f>
        <v>10646479.07</v>
      </c>
      <c r="J14" s="3">
        <f t="shared" si="1"/>
        <v>-23433520.930000007</v>
      </c>
    </row>
    <row r="15" spans="2:10" x14ac:dyDescent="0.2">
      <c r="B15" s="2"/>
      <c r="C15" s="20" t="s">
        <v>18</v>
      </c>
      <c r="D15" s="21"/>
      <c r="E15" s="3">
        <f>+[1]EAI!E16</f>
        <v>4134820</v>
      </c>
      <c r="F15" s="3">
        <f>+[1]EAI!F16</f>
        <v>0</v>
      </c>
      <c r="G15" s="3">
        <f t="shared" si="0"/>
        <v>4134820</v>
      </c>
      <c r="H15" s="3">
        <f>+'[1]ANALITICO 1ER TRIMESTRE'!G183</f>
        <v>548237.64</v>
      </c>
      <c r="I15" s="3">
        <f>+[1]EAI!I16</f>
        <v>548237.64</v>
      </c>
      <c r="J15" s="3">
        <f t="shared" si="1"/>
        <v>-3586582.36</v>
      </c>
    </row>
    <row r="16" spans="2:10" x14ac:dyDescent="0.2">
      <c r="B16" s="2"/>
      <c r="C16" s="20" t="s">
        <v>19</v>
      </c>
      <c r="D16" s="21"/>
      <c r="E16" s="3">
        <f>+[1]EAI!E19</f>
        <v>10835000.000000007</v>
      </c>
      <c r="F16" s="3">
        <f>+[1]EAI!F19</f>
        <v>0</v>
      </c>
      <c r="G16" s="3">
        <f t="shared" si="0"/>
        <v>10835000.000000007</v>
      </c>
      <c r="H16" s="3">
        <f>+'[1]ANALITICO 1ER TRIMESTRE'!G236</f>
        <v>2426525.17</v>
      </c>
      <c r="I16" s="3">
        <f>+[1]EAI!I19</f>
        <v>2426525.17</v>
      </c>
      <c r="J16" s="3">
        <f t="shared" si="1"/>
        <v>-8408474.8300000075</v>
      </c>
    </row>
    <row r="17" spans="2:10" x14ac:dyDescent="0.2">
      <c r="B17" s="2"/>
      <c r="C17" s="20" t="s">
        <v>20</v>
      </c>
      <c r="D17" s="21"/>
      <c r="E17" s="3"/>
      <c r="F17" s="3"/>
      <c r="G17" s="3"/>
      <c r="H17" s="3"/>
      <c r="I17" s="3"/>
      <c r="J17" s="3"/>
    </row>
    <row r="18" spans="2:10" x14ac:dyDescent="0.2">
      <c r="B18" s="2"/>
      <c r="C18" s="20" t="s">
        <v>21</v>
      </c>
      <c r="D18" s="21"/>
      <c r="E18" s="4">
        <f>SUM(E19:E29)</f>
        <v>160396550</v>
      </c>
      <c r="F18" s="4">
        <f t="shared" ref="F18:H18" si="2">SUM(F19:F29)</f>
        <v>0</v>
      </c>
      <c r="G18" s="4">
        <f t="shared" si="2"/>
        <v>160396550</v>
      </c>
      <c r="H18" s="4">
        <f t="shared" si="2"/>
        <v>47397491</v>
      </c>
      <c r="I18" s="4">
        <f t="shared" ref="I18:I72" si="3">+H18</f>
        <v>47397491</v>
      </c>
      <c r="J18" s="4">
        <f t="shared" si="1"/>
        <v>-112999059</v>
      </c>
    </row>
    <row r="19" spans="2:10" x14ac:dyDescent="0.2">
      <c r="B19" s="2"/>
      <c r="C19" s="5"/>
      <c r="D19" s="6" t="s">
        <v>22</v>
      </c>
      <c r="E19" s="3">
        <f>SUM('[1]RUBROY PART MENSUAL INICIAL'!O239)+SUM('[1]RUBROY PART MENSUAL INICIAL'!O248)+SUM('[1]RUBROY PART MENSUAL INICIAL'!O254)</f>
        <v>121156079.99999999</v>
      </c>
      <c r="F19" s="3">
        <f>+'[1]ANALITICO 1ER TRIMESTRE'!D239+'[1]ANALITICO 1ER TRIMESTRE'!D248+'[1]ANALITICO 1ER TRIMESTRE'!D254+'[1]ANALITICO 1ER TRIMESTRE'!D256+'[1]ANALITICO 1ER TRIMESTRE'!D257+'[1]ANALITICO 1ER TRIMESTRE'!D258</f>
        <v>0</v>
      </c>
      <c r="G19" s="3">
        <f>+E19+F19</f>
        <v>121156079.99999999</v>
      </c>
      <c r="H19" s="7">
        <f>+'[1]ANALITICO 1ER TRIMESTRE'!G239+'[1]ANALITICO 1ER TRIMESTRE'!G248+'[1]ANALITICO 1ER TRIMESTRE'!G254+'[1]ANALITICO 1ER TRIMESTRE'!G256+'[1]ANALITICO 1ER TRIMESTRE'!G257+'[1]ANALITICO 1ER TRIMESTRE'!G258</f>
        <v>36545027</v>
      </c>
      <c r="I19" s="3">
        <f t="shared" si="3"/>
        <v>36545027</v>
      </c>
      <c r="J19" s="3">
        <f t="shared" si="1"/>
        <v>-84611052.999999985</v>
      </c>
    </row>
    <row r="20" spans="2:10" x14ac:dyDescent="0.2">
      <c r="B20" s="2"/>
      <c r="C20" s="5"/>
      <c r="D20" s="6" t="s">
        <v>23</v>
      </c>
      <c r="E20" s="3">
        <f>+'[1]RUBROY PART MENSUAL INICIAL'!O241</f>
        <v>18288360</v>
      </c>
      <c r="F20" s="3">
        <f>+'[1]ANALITICO 1ER TRIMESTRE'!D241</f>
        <v>0</v>
      </c>
      <c r="G20" s="3">
        <f>+E20+F20</f>
        <v>18288360</v>
      </c>
      <c r="H20" s="3">
        <f>+'[1]ANALITICO 1ER TRIMESTRE'!G241</f>
        <v>5125175</v>
      </c>
      <c r="I20" s="3">
        <f t="shared" si="3"/>
        <v>5125175</v>
      </c>
      <c r="J20" s="3">
        <f t="shared" si="1"/>
        <v>-13163185</v>
      </c>
    </row>
    <row r="21" spans="2:10" x14ac:dyDescent="0.2">
      <c r="B21" s="2"/>
      <c r="C21" s="5"/>
      <c r="D21" s="6" t="s">
        <v>24</v>
      </c>
      <c r="E21" s="3">
        <f>SUM('[1]RUBROY PART MENSUAL INICIAL'!O246)</f>
        <v>7756830</v>
      </c>
      <c r="F21" s="3">
        <f>+'[1]ANALITICO 1ER TRIMESTRE'!D246</f>
        <v>0</v>
      </c>
      <c r="G21" s="3">
        <f>+E21+F21</f>
        <v>7756830</v>
      </c>
      <c r="H21" s="3">
        <f>+'[1]ANALITICO 1ER TRIMESTRE'!G246</f>
        <v>1832521</v>
      </c>
      <c r="I21" s="3">
        <f t="shared" si="3"/>
        <v>1832521</v>
      </c>
      <c r="J21" s="3">
        <f t="shared" si="1"/>
        <v>-5924309</v>
      </c>
    </row>
    <row r="22" spans="2:10" x14ac:dyDescent="0.2">
      <c r="B22" s="2"/>
      <c r="C22" s="5"/>
      <c r="D22" s="6" t="s">
        <v>25</v>
      </c>
      <c r="E22" s="3">
        <v>0</v>
      </c>
      <c r="F22" s="3">
        <f>+'[1]ANALITICO 1ER TRIMESTRE'!D253</f>
        <v>0</v>
      </c>
      <c r="G22" s="3">
        <f t="shared" ref="G22:G29" si="4">+E22-F22</f>
        <v>0</v>
      </c>
      <c r="H22" s="3">
        <f>+'[1]ANALITICO 1ER TRIMESTRE'!G253</f>
        <v>0</v>
      </c>
      <c r="I22" s="3">
        <f t="shared" si="3"/>
        <v>0</v>
      </c>
      <c r="J22" s="3">
        <f t="shared" si="1"/>
        <v>0</v>
      </c>
    </row>
    <row r="23" spans="2:10" x14ac:dyDescent="0.2">
      <c r="B23" s="2"/>
      <c r="C23" s="5"/>
      <c r="D23" s="6" t="s">
        <v>26</v>
      </c>
      <c r="E23" s="3">
        <v>0</v>
      </c>
      <c r="F23" s="3"/>
      <c r="G23" s="3">
        <f t="shared" si="4"/>
        <v>0</v>
      </c>
      <c r="H23" s="3"/>
      <c r="I23" s="3"/>
      <c r="J23" s="3">
        <f t="shared" si="1"/>
        <v>0</v>
      </c>
    </row>
    <row r="24" spans="2:10" x14ac:dyDescent="0.2">
      <c r="B24" s="2"/>
      <c r="C24" s="5"/>
      <c r="D24" s="6" t="s">
        <v>27</v>
      </c>
      <c r="E24" s="3">
        <f>SUM('[1]RUBROY PART MENSUAL INICIAL'!O243)+SUM('[1]RUBROY PART MENSUAL INICIAL'!O247)</f>
        <v>3177510</v>
      </c>
      <c r="F24" s="8">
        <f>+'[1]ANALITICO 1ER TRIMESTRE'!D243+'[1]ANALITICO 1ER TRIMESTRE'!D247</f>
        <v>0</v>
      </c>
      <c r="G24" s="8">
        <f>+E24+F24</f>
        <v>3177510</v>
      </c>
      <c r="H24" s="8">
        <f>+'[1]ANALITICO 1ER TRIMESTRE'!G243+'[1]ANALITICO 1ER TRIMESTRE'!G247</f>
        <v>1088709</v>
      </c>
      <c r="I24" s="3">
        <f t="shared" si="3"/>
        <v>1088709</v>
      </c>
      <c r="J24" s="3">
        <f t="shared" si="1"/>
        <v>-2088801</v>
      </c>
    </row>
    <row r="25" spans="2:10" x14ac:dyDescent="0.2">
      <c r="B25" s="2"/>
      <c r="C25" s="5"/>
      <c r="D25" s="6" t="s">
        <v>28</v>
      </c>
      <c r="E25" s="3">
        <v>0</v>
      </c>
      <c r="F25" s="8">
        <v>0</v>
      </c>
      <c r="G25" s="8">
        <f t="shared" si="4"/>
        <v>0</v>
      </c>
      <c r="H25" s="8">
        <v>0</v>
      </c>
      <c r="I25" s="3">
        <f t="shared" si="3"/>
        <v>0</v>
      </c>
      <c r="J25" s="3">
        <f t="shared" si="1"/>
        <v>0</v>
      </c>
    </row>
    <row r="26" spans="2:10" x14ac:dyDescent="0.2">
      <c r="B26" s="2"/>
      <c r="C26" s="5"/>
      <c r="D26" s="6" t="s">
        <v>29</v>
      </c>
      <c r="E26" s="3">
        <v>0</v>
      </c>
      <c r="F26" s="3">
        <v>0</v>
      </c>
      <c r="G26" s="3">
        <f t="shared" si="4"/>
        <v>0</v>
      </c>
      <c r="H26" s="3">
        <v>0</v>
      </c>
      <c r="I26" s="3">
        <f t="shared" si="3"/>
        <v>0</v>
      </c>
      <c r="J26" s="3">
        <f t="shared" si="1"/>
        <v>0</v>
      </c>
    </row>
    <row r="27" spans="2:10" x14ac:dyDescent="0.2">
      <c r="B27" s="2"/>
      <c r="C27" s="5"/>
      <c r="D27" s="6" t="s">
        <v>30</v>
      </c>
      <c r="E27" s="3">
        <f>SUM('[1]RUBROY PART MENSUAL INICIAL'!O251)</f>
        <v>10016770</v>
      </c>
      <c r="F27" s="3">
        <f>+'[1]ANALITICO 1ER TRIMESTRE'!D251</f>
        <v>0</v>
      </c>
      <c r="G27" s="3">
        <f>+E27+F27</f>
        <v>10016770</v>
      </c>
      <c r="H27" s="3">
        <f>+'[1]ANALITICO 1ER TRIMESTRE'!G251</f>
        <v>2806059</v>
      </c>
      <c r="I27" s="3">
        <f t="shared" si="3"/>
        <v>2806059</v>
      </c>
      <c r="J27" s="3">
        <f t="shared" si="1"/>
        <v>-7210711</v>
      </c>
    </row>
    <row r="28" spans="2:10" x14ac:dyDescent="0.2">
      <c r="B28" s="2"/>
      <c r="C28" s="5"/>
      <c r="D28" s="6" t="s">
        <v>31</v>
      </c>
      <c r="E28" s="3">
        <v>0</v>
      </c>
      <c r="F28" s="3">
        <v>0</v>
      </c>
      <c r="G28" s="3">
        <f t="shared" si="4"/>
        <v>0</v>
      </c>
      <c r="H28" s="3">
        <v>0</v>
      </c>
      <c r="I28" s="3">
        <v>0</v>
      </c>
      <c r="J28" s="3">
        <f t="shared" si="1"/>
        <v>0</v>
      </c>
    </row>
    <row r="29" spans="2:10" x14ac:dyDescent="0.2">
      <c r="B29" s="2"/>
      <c r="C29" s="5"/>
      <c r="D29" s="6" t="s">
        <v>32</v>
      </c>
      <c r="E29" s="3">
        <f>SUM('[1]RUBROY PART MENSUAL INICIAL'!O253)</f>
        <v>1000.0000000000001</v>
      </c>
      <c r="F29" s="3">
        <v>0</v>
      </c>
      <c r="G29" s="3">
        <f t="shared" si="4"/>
        <v>1000.0000000000001</v>
      </c>
      <c r="H29" s="3">
        <f>+'[1]ANALITICO 1ER TRIMESTRE'!G253</f>
        <v>0</v>
      </c>
      <c r="I29" s="3">
        <v>0</v>
      </c>
      <c r="J29" s="3">
        <f t="shared" si="1"/>
        <v>-1000.0000000000001</v>
      </c>
    </row>
    <row r="30" spans="2:10" x14ac:dyDescent="0.2">
      <c r="B30" s="2"/>
      <c r="C30" s="20" t="s">
        <v>33</v>
      </c>
      <c r="D30" s="21"/>
      <c r="E30" s="3">
        <f>SUM(E31:E35)</f>
        <v>1032589.9999999999</v>
      </c>
      <c r="F30" s="3">
        <f t="shared" ref="F30:J30" si="5">SUM(F31:F35)</f>
        <v>0</v>
      </c>
      <c r="G30" s="3">
        <f t="shared" si="5"/>
        <v>1032589.9999999999</v>
      </c>
      <c r="H30" s="3">
        <f t="shared" si="5"/>
        <v>428042</v>
      </c>
      <c r="I30" s="3">
        <f t="shared" si="5"/>
        <v>428042</v>
      </c>
      <c r="J30" s="3">
        <f t="shared" si="5"/>
        <v>-604547.99999999988</v>
      </c>
    </row>
    <row r="31" spans="2:10" x14ac:dyDescent="0.2">
      <c r="B31" s="2"/>
      <c r="C31" s="5"/>
      <c r="D31" s="6" t="s">
        <v>34</v>
      </c>
      <c r="E31" s="3">
        <f>SUM('[1]RUBROY PART MENSUAL INICIAL'!O242)</f>
        <v>8870.0000000000018</v>
      </c>
      <c r="F31" s="3">
        <f>+'[1]ANALITICO 1ER TRIMESTRE'!D242</f>
        <v>0</v>
      </c>
      <c r="G31" s="3">
        <f>+E31+F31</f>
        <v>8870.0000000000018</v>
      </c>
      <c r="H31" s="3">
        <f>+'[1]ANALITICO 1ER TRIMESTRE'!G242</f>
        <v>1729</v>
      </c>
      <c r="I31" s="3">
        <f t="shared" si="3"/>
        <v>1729</v>
      </c>
      <c r="J31" s="3">
        <f t="shared" si="1"/>
        <v>-7141.0000000000018</v>
      </c>
    </row>
    <row r="32" spans="2:10" x14ac:dyDescent="0.2">
      <c r="B32" s="2"/>
      <c r="C32" s="5"/>
      <c r="D32" s="6" t="s">
        <v>35</v>
      </c>
      <c r="E32" s="3">
        <v>0</v>
      </c>
      <c r="F32" s="3">
        <v>0</v>
      </c>
      <c r="G32" s="3">
        <f>+E32-F32</f>
        <v>0</v>
      </c>
      <c r="H32" s="3">
        <v>0</v>
      </c>
      <c r="I32" s="3">
        <v>0</v>
      </c>
      <c r="J32" s="3">
        <f t="shared" si="1"/>
        <v>0</v>
      </c>
    </row>
    <row r="33" spans="2:10" x14ac:dyDescent="0.2">
      <c r="B33" s="2"/>
      <c r="C33" s="5"/>
      <c r="D33" s="6" t="s">
        <v>36</v>
      </c>
      <c r="E33" s="3">
        <f>SUM('[1]RUBROY PART MENSUAL INICIAL'!O245)</f>
        <v>1023719.9999999999</v>
      </c>
      <c r="F33" s="3">
        <f>+'[1]ANALITICO 1ER TRIMESTRE'!D245</f>
        <v>0</v>
      </c>
      <c r="G33" s="3">
        <f>+E33+F33</f>
        <v>1023719.9999999999</v>
      </c>
      <c r="H33" s="3">
        <f>+'[1]ANALITICO 1ER TRIMESTRE'!G245</f>
        <v>426313</v>
      </c>
      <c r="I33" s="3">
        <f t="shared" si="3"/>
        <v>426313</v>
      </c>
      <c r="J33" s="3">
        <f t="shared" si="1"/>
        <v>-597406.99999999988</v>
      </c>
    </row>
    <row r="34" spans="2:10" x14ac:dyDescent="0.2">
      <c r="B34" s="2"/>
      <c r="C34" s="5"/>
      <c r="D34" s="6" t="s">
        <v>37</v>
      </c>
      <c r="E34" s="3">
        <v>0</v>
      </c>
      <c r="F34" s="3">
        <v>0</v>
      </c>
      <c r="G34" s="3">
        <f>+E34-F34</f>
        <v>0</v>
      </c>
      <c r="H34" s="3">
        <v>0</v>
      </c>
      <c r="I34" s="3">
        <v>0</v>
      </c>
      <c r="J34" s="3">
        <f t="shared" si="1"/>
        <v>0</v>
      </c>
    </row>
    <row r="35" spans="2:10" x14ac:dyDescent="0.2">
      <c r="B35" s="2"/>
      <c r="C35" s="5"/>
      <c r="D35" s="6" t="s">
        <v>38</v>
      </c>
      <c r="E35" s="3">
        <v>0</v>
      </c>
      <c r="F35" s="3">
        <v>0</v>
      </c>
      <c r="G35" s="3">
        <f>+E35-F35</f>
        <v>0</v>
      </c>
      <c r="H35" s="3">
        <v>0</v>
      </c>
      <c r="I35" s="3">
        <v>0</v>
      </c>
      <c r="J35" s="3">
        <f t="shared" si="1"/>
        <v>0</v>
      </c>
    </row>
    <row r="36" spans="2:10" x14ac:dyDescent="0.2">
      <c r="B36" s="2"/>
      <c r="C36" s="20" t="s">
        <v>39</v>
      </c>
      <c r="D36" s="21"/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f t="shared" si="1"/>
        <v>0</v>
      </c>
    </row>
    <row r="37" spans="2:10" x14ac:dyDescent="0.2">
      <c r="B37" s="2"/>
      <c r="C37" s="20" t="s">
        <v>40</v>
      </c>
      <c r="D37" s="21"/>
      <c r="E37" s="3">
        <f>SUM(E38)</f>
        <v>9628760</v>
      </c>
      <c r="F37" s="3">
        <f t="shared" ref="F37:H37" si="6">SUM(F38)</f>
        <v>0</v>
      </c>
      <c r="G37" s="3">
        <f t="shared" si="6"/>
        <v>9628760</v>
      </c>
      <c r="H37" s="3">
        <f t="shared" si="6"/>
        <v>4641582.25</v>
      </c>
      <c r="I37" s="3">
        <f t="shared" si="3"/>
        <v>4641582.25</v>
      </c>
      <c r="J37" s="3">
        <f t="shared" si="1"/>
        <v>-4987177.75</v>
      </c>
    </row>
    <row r="38" spans="2:10" x14ac:dyDescent="0.2">
      <c r="B38" s="2"/>
      <c r="C38" s="5"/>
      <c r="D38" s="6" t="s">
        <v>41</v>
      </c>
      <c r="E38" s="3">
        <f>SUM('[1]RUBROY PART MENSUAL INICIAL'!O260)+SUM('[1]RUBROY PART MENSUAL INICIAL'!O261)+SUM('[1]RUBROY PART MENSUAL INICIAL'!O264)+SUM('[1]RUBROY PART MENSUAL INICIAL'!O273)+SUM('[1]RUBROY PART MENSUAL INICIAL'!O267)+SUM('[1]RUBROY PART MENSUAL INICIAL'!O268)</f>
        <v>9628760</v>
      </c>
      <c r="F38" s="3"/>
      <c r="G38" s="3">
        <f>+E38+F38</f>
        <v>9628760</v>
      </c>
      <c r="H38" s="3">
        <f>+'[1]ANALITICO 1ER TRIMESTRE'!G263+'[1]ANALITICO 1ER TRIMESTRE'!G264+'[1]ANALITICO 1ER TRIMESTRE'!G267+'[1]ANALITICO 1ER TRIMESTRE'!G277+'[1]ANALITICO 1ER TRIMESTRE'!G271+'[1]ANALITICO 1ER TRIMESTRE'!G272</f>
        <v>4641582.25</v>
      </c>
      <c r="I38" s="3">
        <f t="shared" si="3"/>
        <v>4641582.25</v>
      </c>
      <c r="J38" s="3">
        <f t="shared" si="1"/>
        <v>-4987177.75</v>
      </c>
    </row>
    <row r="39" spans="2:10" x14ac:dyDescent="0.2">
      <c r="B39" s="2"/>
      <c r="C39" s="20" t="s">
        <v>42</v>
      </c>
      <c r="D39" s="21"/>
      <c r="E39" s="3">
        <f>SUM(E40:E41)</f>
        <v>12262190</v>
      </c>
      <c r="F39" s="3">
        <f t="shared" ref="F39:H39" si="7">SUM(F40:F41)</f>
        <v>0</v>
      </c>
      <c r="G39" s="3">
        <f t="shared" si="7"/>
        <v>12262190</v>
      </c>
      <c r="H39" s="3">
        <f t="shared" si="7"/>
        <v>4358397</v>
      </c>
      <c r="I39" s="3">
        <f t="shared" si="3"/>
        <v>4358397</v>
      </c>
      <c r="J39" s="3">
        <f t="shared" si="1"/>
        <v>-7903793</v>
      </c>
    </row>
    <row r="40" spans="2:10" x14ac:dyDescent="0.2">
      <c r="B40" s="2"/>
      <c r="C40" s="5"/>
      <c r="D40" s="6" t="s">
        <v>43</v>
      </c>
      <c r="E40" s="3">
        <f>SUM('[1]RUBROY PART MENSUAL INICIAL'!O244)+SUM('[1]RUBROY PART MENSUAL INICIAL'!O249)+SUM('[1]RUBROY PART MENSUAL INICIAL'!O250)+SUM('[1]RUBROY PART MENSUAL INICIAL'!O252)+SUM('[1]RUBROY PART MENSUAL INICIAL'!O255)</f>
        <v>12262190</v>
      </c>
      <c r="F40" s="3">
        <f>+'[1]ANALITICO 1ER TRIMESTRE'!D267</f>
        <v>0</v>
      </c>
      <c r="G40" s="3">
        <f>+E40+F40</f>
        <v>12262190</v>
      </c>
      <c r="H40" s="3">
        <f>+'[1]ANALITICO 1ER TRIMESTRE'!G244+'[1]ANALITICO 1ER TRIMESTRE'!G249+'[1]ANALITICO 1ER TRIMESTRE'!G250+'[1]ANALITICO 1ER TRIMESTRE'!G252+'[1]ANALITICO 1ER TRIMESTRE'!G255</f>
        <v>4358397</v>
      </c>
      <c r="I40" s="3">
        <f t="shared" si="3"/>
        <v>4358397</v>
      </c>
      <c r="J40" s="3">
        <f t="shared" si="1"/>
        <v>-7903793</v>
      </c>
    </row>
    <row r="41" spans="2:10" x14ac:dyDescent="0.2">
      <c r="B41" s="2"/>
      <c r="C41" s="5"/>
      <c r="D41" s="6" t="s">
        <v>44</v>
      </c>
      <c r="E41" s="3">
        <v>0</v>
      </c>
      <c r="F41" s="3">
        <f>+'[1]ANALITICO 1ER TRIMESTRE'!D268</f>
        <v>0</v>
      </c>
      <c r="G41" s="3">
        <f>+E41-F41</f>
        <v>0</v>
      </c>
      <c r="H41" s="3"/>
      <c r="I41" s="3">
        <f t="shared" si="3"/>
        <v>0</v>
      </c>
      <c r="J41" s="3">
        <f t="shared" si="1"/>
        <v>0</v>
      </c>
    </row>
    <row r="42" spans="2:10" x14ac:dyDescent="0.2">
      <c r="B42" s="9"/>
      <c r="C42" s="10"/>
      <c r="D42" s="11"/>
      <c r="E42" s="3"/>
      <c r="F42" s="3"/>
      <c r="G42" s="3"/>
      <c r="H42" s="3"/>
      <c r="I42" s="3">
        <f t="shared" si="3"/>
        <v>0</v>
      </c>
      <c r="J42" s="3">
        <f t="shared" si="1"/>
        <v>0</v>
      </c>
    </row>
    <row r="43" spans="2:10" x14ac:dyDescent="0.2">
      <c r="B43" s="28" t="s">
        <v>45</v>
      </c>
      <c r="C43" s="29"/>
      <c r="D43" s="23"/>
      <c r="E43" s="12">
        <f>+E11+E12+E13+E14+E15+E16+E17+E18+E30+E36+E37+E39</f>
        <v>384598909.99666667</v>
      </c>
      <c r="F43" s="12">
        <f t="shared" ref="F43:H43" si="8">+F11+F12+F13+F14+F15+F16+F17+F18+F30+F36+F37+F39</f>
        <v>1624037.41</v>
      </c>
      <c r="G43" s="12">
        <f t="shared" si="8"/>
        <v>386222947.40666664</v>
      </c>
      <c r="H43" s="12">
        <f t="shared" si="8"/>
        <v>137523159.84</v>
      </c>
      <c r="I43" s="12">
        <f t="shared" si="3"/>
        <v>137523159.84</v>
      </c>
      <c r="J43" s="12">
        <f t="shared" si="1"/>
        <v>-248699787.56666663</v>
      </c>
    </row>
    <row r="44" spans="2:10" x14ac:dyDescent="0.2">
      <c r="B44" s="28" t="s">
        <v>46</v>
      </c>
      <c r="C44" s="29"/>
      <c r="D44" s="23"/>
      <c r="E44" s="13"/>
      <c r="F44" s="13"/>
      <c r="G44" s="13"/>
      <c r="H44" s="13"/>
      <c r="I44" s="13">
        <f t="shared" si="3"/>
        <v>0</v>
      </c>
      <c r="J44" s="3">
        <f t="shared" si="1"/>
        <v>0</v>
      </c>
    </row>
    <row r="45" spans="2:10" x14ac:dyDescent="0.2">
      <c r="B45" s="9"/>
      <c r="C45" s="10"/>
      <c r="D45" s="11"/>
      <c r="E45" s="3"/>
      <c r="F45" s="3"/>
      <c r="G45" s="3"/>
      <c r="H45" s="3"/>
      <c r="I45" s="3">
        <f t="shared" si="3"/>
        <v>0</v>
      </c>
      <c r="J45" s="3">
        <f t="shared" si="1"/>
        <v>0</v>
      </c>
    </row>
    <row r="46" spans="2:10" x14ac:dyDescent="0.2">
      <c r="B46" s="28" t="s">
        <v>47</v>
      </c>
      <c r="C46" s="29"/>
      <c r="D46" s="23"/>
      <c r="E46" s="3"/>
      <c r="F46" s="3"/>
      <c r="G46" s="3"/>
      <c r="H46" s="3"/>
      <c r="I46" s="3">
        <f t="shared" si="3"/>
        <v>0</v>
      </c>
      <c r="J46" s="3">
        <f t="shared" si="1"/>
        <v>0</v>
      </c>
    </row>
    <row r="47" spans="2:10" x14ac:dyDescent="0.2">
      <c r="B47" s="2"/>
      <c r="C47" s="20" t="s">
        <v>48</v>
      </c>
      <c r="D47" s="21"/>
      <c r="E47" s="3">
        <f>SUM(E48:E55)</f>
        <v>59247089.999999993</v>
      </c>
      <c r="F47" s="3">
        <f t="shared" ref="F47:H47" si="9">SUM(F48:F55)</f>
        <v>0</v>
      </c>
      <c r="G47" s="3">
        <f t="shared" si="9"/>
        <v>59247089.999999993</v>
      </c>
      <c r="H47" s="3">
        <f t="shared" si="9"/>
        <v>17237483</v>
      </c>
      <c r="I47" s="3">
        <f t="shared" si="3"/>
        <v>17237483</v>
      </c>
      <c r="J47" s="3">
        <f t="shared" si="1"/>
        <v>-42009606.999999993</v>
      </c>
    </row>
    <row r="48" spans="2:10" x14ac:dyDescent="0.2">
      <c r="B48" s="2"/>
      <c r="C48" s="5"/>
      <c r="D48" s="6" t="s">
        <v>49</v>
      </c>
      <c r="E48" s="3"/>
      <c r="F48" s="3"/>
      <c r="G48" s="3"/>
      <c r="H48" s="3"/>
      <c r="I48" s="3">
        <f t="shared" si="3"/>
        <v>0</v>
      </c>
      <c r="J48" s="3">
        <f t="shared" si="1"/>
        <v>0</v>
      </c>
    </row>
    <row r="49" spans="2:10" x14ac:dyDescent="0.2">
      <c r="B49" s="2"/>
      <c r="C49" s="5"/>
      <c r="D49" s="6" t="s">
        <v>50</v>
      </c>
      <c r="E49" s="3"/>
      <c r="F49" s="3"/>
      <c r="G49" s="3"/>
      <c r="H49" s="3"/>
      <c r="I49" s="3">
        <f t="shared" si="3"/>
        <v>0</v>
      </c>
      <c r="J49" s="3">
        <f t="shared" si="1"/>
        <v>0</v>
      </c>
    </row>
    <row r="50" spans="2:10" x14ac:dyDescent="0.2">
      <c r="B50" s="2"/>
      <c r="C50" s="5"/>
      <c r="D50" s="6" t="s">
        <v>51</v>
      </c>
      <c r="E50" s="3">
        <f>SUM('[1]RUBROY PART MENSUAL INICIAL'!O258)</f>
        <v>8925369.9999999981</v>
      </c>
      <c r="F50" s="3"/>
      <c r="G50" s="3">
        <f>+E50+F50</f>
        <v>8925369.9999999981</v>
      </c>
      <c r="H50" s="3">
        <f>+'[1]ANALITICO 1ER TRIMESTRE'!G262</f>
        <v>2141432</v>
      </c>
      <c r="I50" s="3">
        <f t="shared" si="3"/>
        <v>2141432</v>
      </c>
      <c r="J50" s="3">
        <f t="shared" si="1"/>
        <v>-6783937.9999999981</v>
      </c>
    </row>
    <row r="51" spans="2:10" x14ac:dyDescent="0.2">
      <c r="B51" s="2"/>
      <c r="C51" s="5"/>
      <c r="D51" s="6" t="s">
        <v>52</v>
      </c>
      <c r="E51" s="3">
        <f>SUM('[1]RUBROY PART MENSUAL INICIAL'!O257)</f>
        <v>50321719.999999993</v>
      </c>
      <c r="F51" s="3"/>
      <c r="G51" s="3">
        <f>+E51+F51</f>
        <v>50321719.999999993</v>
      </c>
      <c r="H51" s="3">
        <f>+'[1]ANALITICO 1ER TRIMESTRE'!G261</f>
        <v>15096051</v>
      </c>
      <c r="I51" s="3">
        <f t="shared" si="3"/>
        <v>15096051</v>
      </c>
      <c r="J51" s="3">
        <f t="shared" si="1"/>
        <v>-35225668.999999993</v>
      </c>
    </row>
    <row r="52" spans="2:10" x14ac:dyDescent="0.2">
      <c r="B52" s="2"/>
      <c r="C52" s="5"/>
      <c r="D52" s="6" t="s">
        <v>53</v>
      </c>
      <c r="E52" s="3"/>
      <c r="F52" s="3"/>
      <c r="G52" s="3"/>
      <c r="H52" s="3"/>
      <c r="I52" s="3">
        <f t="shared" si="3"/>
        <v>0</v>
      </c>
      <c r="J52" s="3">
        <f t="shared" si="1"/>
        <v>0</v>
      </c>
    </row>
    <row r="53" spans="2:10" x14ac:dyDescent="0.2">
      <c r="B53" s="2"/>
      <c r="C53" s="5"/>
      <c r="D53" s="6" t="s">
        <v>54</v>
      </c>
      <c r="E53" s="3"/>
      <c r="F53" s="3"/>
      <c r="G53" s="3"/>
      <c r="H53" s="3"/>
      <c r="I53" s="3">
        <f t="shared" si="3"/>
        <v>0</v>
      </c>
      <c r="J53" s="3">
        <f t="shared" si="1"/>
        <v>0</v>
      </c>
    </row>
    <row r="54" spans="2:10" x14ac:dyDescent="0.2">
      <c r="B54" s="2"/>
      <c r="C54" s="5"/>
      <c r="D54" s="6" t="s">
        <v>55</v>
      </c>
      <c r="E54" s="8"/>
      <c r="F54" s="3"/>
      <c r="G54" s="3"/>
      <c r="H54" s="3"/>
      <c r="I54" s="3"/>
      <c r="J54" s="3"/>
    </row>
    <row r="55" spans="2:10" x14ac:dyDescent="0.2">
      <c r="B55" s="2"/>
      <c r="C55" s="5"/>
      <c r="D55" s="14" t="s">
        <v>56</v>
      </c>
      <c r="E55" s="3"/>
      <c r="F55" s="3"/>
      <c r="G55" s="3"/>
      <c r="H55" s="3"/>
      <c r="I55" s="3">
        <f t="shared" si="3"/>
        <v>0</v>
      </c>
      <c r="J55" s="3">
        <f t="shared" si="1"/>
        <v>0</v>
      </c>
    </row>
    <row r="56" spans="2:10" x14ac:dyDescent="0.2">
      <c r="B56" s="2"/>
      <c r="C56" s="20" t="s">
        <v>57</v>
      </c>
      <c r="D56" s="21"/>
      <c r="E56" s="3">
        <f>SUM(E57:E60)</f>
        <v>9000.0000000000018</v>
      </c>
      <c r="F56" s="3">
        <f t="shared" ref="F56:J56" si="10">SUM(F57:F60)</f>
        <v>12667869.999999994</v>
      </c>
      <c r="G56" s="3">
        <f t="shared" si="10"/>
        <v>12676869.999999994</v>
      </c>
      <c r="H56" s="3">
        <f t="shared" si="10"/>
        <v>0</v>
      </c>
      <c r="I56" s="3">
        <f t="shared" si="10"/>
        <v>0</v>
      </c>
      <c r="J56" s="3">
        <f t="shared" si="10"/>
        <v>-12676869.999999994</v>
      </c>
    </row>
    <row r="57" spans="2:10" x14ac:dyDescent="0.2">
      <c r="B57" s="2"/>
      <c r="C57" s="5"/>
      <c r="D57" s="6" t="s">
        <v>58</v>
      </c>
      <c r="E57" s="3"/>
      <c r="F57" s="3"/>
      <c r="G57" s="3"/>
      <c r="H57" s="3"/>
      <c r="I57" s="3">
        <f t="shared" si="3"/>
        <v>0</v>
      </c>
      <c r="J57" s="3">
        <f t="shared" si="1"/>
        <v>0</v>
      </c>
    </row>
    <row r="58" spans="2:10" x14ac:dyDescent="0.2">
      <c r="B58" s="2"/>
      <c r="C58" s="5"/>
      <c r="D58" s="6" t="s">
        <v>59</v>
      </c>
      <c r="E58" s="3"/>
      <c r="F58" s="3"/>
      <c r="G58" s="3"/>
      <c r="H58" s="3"/>
      <c r="I58" s="3">
        <f t="shared" si="3"/>
        <v>0</v>
      </c>
      <c r="J58" s="3">
        <f t="shared" si="1"/>
        <v>0</v>
      </c>
    </row>
    <row r="59" spans="2:10" x14ac:dyDescent="0.2">
      <c r="B59" s="2"/>
      <c r="C59" s="5"/>
      <c r="D59" s="6" t="s">
        <v>60</v>
      </c>
      <c r="E59" s="3"/>
      <c r="F59" s="3"/>
      <c r="G59" s="3"/>
      <c r="H59" s="3"/>
      <c r="I59" s="3">
        <f t="shared" si="3"/>
        <v>0</v>
      </c>
      <c r="J59" s="3">
        <f t="shared" si="1"/>
        <v>0</v>
      </c>
    </row>
    <row r="60" spans="2:10" x14ac:dyDescent="0.2">
      <c r="B60" s="2"/>
      <c r="C60" s="5"/>
      <c r="D60" s="6" t="s">
        <v>61</v>
      </c>
      <c r="E60" s="3">
        <f>SUM('[1]RUBROY PART MENSUAL INICIAL'!O259)+SUM('[1]RUBROY PART MENSUAL INICIAL'!O262)+SUM('[1]RUBROY PART MENSUAL INICIAL'!O263)+SUM('[1]RUBROY PART MENSUAL INICIAL'!O269)+SUM('[1]RUBROY PART MENSUAL INICIAL'!O270)+SUM('[1]RUBROY PART MENSUAL INICIAL'!O271)+SUM('[1]RUBROY PART MENSUAL INICIAL'!O272)+SUM('[1]RUBROY PART MENSUAL INICIAL'!O274)+SUM('[1]RUBROY PART MENSUAL INICIAL'!O275)</f>
        <v>9000.0000000000018</v>
      </c>
      <c r="F60" s="3">
        <f>SUM('[1]PARTIDA MODIFICACION'!O262)</f>
        <v>12667869.999999994</v>
      </c>
      <c r="G60" s="3">
        <f>+E60+F60</f>
        <v>12676869.999999994</v>
      </c>
      <c r="H60" s="3">
        <f>+'[1]ANALITICO 1ER TRIMESTRE'!G263+'[1]ANALITICO 1ER TRIMESTRE'!G266+'[1]ANALITICO 1ER TRIMESTRE'!G267+'[1]ANALITICO 1ER TRIMESTRE'!G273+'[1]ANALITICO 1ER TRIMESTRE'!G274+'[1]ANALITICO 1ER TRIMESTRE'!G275+'[1]ANALITICO 1ER TRIMESTRE'!G276+'[1]ANALITICO 1ER TRIMESTRE'!G278+'[1]ANALITICO 1ER TRIMESTRE'!G279</f>
        <v>0</v>
      </c>
      <c r="I60" s="3">
        <f t="shared" si="3"/>
        <v>0</v>
      </c>
      <c r="J60" s="3">
        <f t="shared" si="1"/>
        <v>-12676869.999999994</v>
      </c>
    </row>
    <row r="61" spans="2:10" x14ac:dyDescent="0.2">
      <c r="B61" s="2"/>
      <c r="C61" s="20" t="s">
        <v>62</v>
      </c>
      <c r="D61" s="21"/>
      <c r="E61" s="3">
        <f>SUM(E62:E63)</f>
        <v>0</v>
      </c>
      <c r="F61" s="3"/>
      <c r="G61" s="3">
        <f t="shared" ref="G61:H61" si="11">SUM(G62:G63)</f>
        <v>0</v>
      </c>
      <c r="H61" s="3">
        <f t="shared" si="11"/>
        <v>0</v>
      </c>
      <c r="I61" s="3">
        <f t="shared" si="3"/>
        <v>0</v>
      </c>
      <c r="J61" s="3">
        <f t="shared" si="1"/>
        <v>0</v>
      </c>
    </row>
    <row r="62" spans="2:10" x14ac:dyDescent="0.2">
      <c r="B62" s="2"/>
      <c r="C62" s="5"/>
      <c r="D62" s="6" t="s">
        <v>63</v>
      </c>
      <c r="E62" s="3"/>
      <c r="F62" s="3"/>
      <c r="G62" s="3"/>
      <c r="H62" s="3"/>
      <c r="I62" s="3">
        <f t="shared" si="3"/>
        <v>0</v>
      </c>
      <c r="J62" s="3">
        <f t="shared" si="1"/>
        <v>0</v>
      </c>
    </row>
    <row r="63" spans="2:10" x14ac:dyDescent="0.2">
      <c r="B63" s="2"/>
      <c r="C63" s="5"/>
      <c r="D63" s="6" t="s">
        <v>64</v>
      </c>
      <c r="E63" s="3"/>
      <c r="F63" s="3"/>
      <c r="G63" s="3"/>
      <c r="H63" s="3"/>
      <c r="I63" s="3">
        <f t="shared" si="3"/>
        <v>0</v>
      </c>
      <c r="J63" s="3">
        <f t="shared" si="1"/>
        <v>0</v>
      </c>
    </row>
    <row r="64" spans="2:10" x14ac:dyDescent="0.2">
      <c r="B64" s="2"/>
      <c r="C64" s="20" t="s">
        <v>65</v>
      </c>
      <c r="D64" s="21"/>
      <c r="E64" s="3"/>
      <c r="F64" s="3"/>
      <c r="G64" s="3"/>
      <c r="H64" s="3"/>
      <c r="I64" s="3">
        <f t="shared" si="3"/>
        <v>0</v>
      </c>
      <c r="J64" s="3">
        <f t="shared" si="1"/>
        <v>0</v>
      </c>
    </row>
    <row r="65" spans="2:10" x14ac:dyDescent="0.2">
      <c r="B65" s="2"/>
      <c r="C65" s="20" t="s">
        <v>66</v>
      </c>
      <c r="D65" s="21"/>
      <c r="E65" s="3">
        <f>SUM('[1]RUBROY PART MENSUAL INICIAL'!O240)</f>
        <v>1000.0000000000001</v>
      </c>
      <c r="F65" s="3"/>
      <c r="G65" s="3">
        <f>+E65+F65</f>
        <v>1000.0000000000001</v>
      </c>
      <c r="H65" s="3">
        <f>+'[1]ANALITICO 1ER TRIMESTRE'!G240</f>
        <v>0</v>
      </c>
      <c r="I65" s="3">
        <f t="shared" si="3"/>
        <v>0</v>
      </c>
      <c r="J65" s="3">
        <f t="shared" si="1"/>
        <v>-1000.0000000000001</v>
      </c>
    </row>
    <row r="66" spans="2:10" x14ac:dyDescent="0.2">
      <c r="B66" s="9"/>
      <c r="C66" s="26"/>
      <c r="D66" s="27"/>
      <c r="E66" s="3"/>
      <c r="F66" s="3"/>
      <c r="G66" s="3"/>
      <c r="H66" s="3"/>
      <c r="I66" s="3">
        <f t="shared" si="3"/>
        <v>0</v>
      </c>
      <c r="J66" s="3">
        <f t="shared" si="1"/>
        <v>0</v>
      </c>
    </row>
    <row r="67" spans="2:10" x14ac:dyDescent="0.2">
      <c r="B67" s="28" t="s">
        <v>67</v>
      </c>
      <c r="C67" s="29"/>
      <c r="D67" s="23"/>
      <c r="E67" s="15">
        <f>+E47+E56+E61+E64+E65</f>
        <v>59257089.999999993</v>
      </c>
      <c r="F67" s="15">
        <f t="shared" ref="F67:J67" si="12">+F47+F56+F61+F64+F65</f>
        <v>12667869.999999994</v>
      </c>
      <c r="G67" s="15">
        <f t="shared" si="12"/>
        <v>71924959.999999985</v>
      </c>
      <c r="H67" s="15">
        <f t="shared" si="12"/>
        <v>17237483</v>
      </c>
      <c r="I67" s="15">
        <f t="shared" si="12"/>
        <v>17237483</v>
      </c>
      <c r="J67" s="15">
        <f t="shared" si="12"/>
        <v>-54687476.999999985</v>
      </c>
    </row>
    <row r="68" spans="2:10" x14ac:dyDescent="0.2">
      <c r="B68" s="9"/>
      <c r="C68" s="26"/>
      <c r="D68" s="27"/>
      <c r="E68" s="3"/>
      <c r="F68" s="3"/>
      <c r="G68" s="3"/>
      <c r="H68" s="3"/>
      <c r="I68" s="3">
        <f t="shared" si="3"/>
        <v>0</v>
      </c>
      <c r="J68" s="3">
        <f t="shared" si="1"/>
        <v>0</v>
      </c>
    </row>
    <row r="69" spans="2:10" x14ac:dyDescent="0.2">
      <c r="B69" s="28" t="s">
        <v>68</v>
      </c>
      <c r="C69" s="29"/>
      <c r="D69" s="23"/>
      <c r="E69" s="16">
        <f>SUM(E70)</f>
        <v>0</v>
      </c>
      <c r="F69" s="16">
        <f t="shared" ref="F69:H69" si="13">SUM(F70)</f>
        <v>0</v>
      </c>
      <c r="G69" s="16">
        <f t="shared" si="13"/>
        <v>0</v>
      </c>
      <c r="H69" s="16">
        <f t="shared" si="13"/>
        <v>0</v>
      </c>
      <c r="I69" s="16">
        <f t="shared" si="3"/>
        <v>0</v>
      </c>
      <c r="J69" s="16">
        <f t="shared" si="1"/>
        <v>0</v>
      </c>
    </row>
    <row r="70" spans="2:10" x14ac:dyDescent="0.2">
      <c r="B70" s="2"/>
      <c r="C70" s="20" t="s">
        <v>69</v>
      </c>
      <c r="D70" s="21"/>
      <c r="E70" s="3"/>
      <c r="F70" s="3"/>
      <c r="G70" s="3">
        <f>+E70+F70</f>
        <v>0</v>
      </c>
      <c r="H70" s="3"/>
      <c r="I70" s="3">
        <f t="shared" si="3"/>
        <v>0</v>
      </c>
      <c r="J70" s="3">
        <f t="shared" si="1"/>
        <v>0</v>
      </c>
    </row>
    <row r="71" spans="2:10" x14ac:dyDescent="0.2">
      <c r="B71" s="9"/>
      <c r="C71" s="26"/>
      <c r="D71" s="27"/>
      <c r="E71" s="3"/>
      <c r="F71" s="3"/>
      <c r="G71" s="3"/>
      <c r="H71" s="3"/>
      <c r="I71" s="3">
        <f t="shared" si="3"/>
        <v>0</v>
      </c>
      <c r="J71" s="3">
        <f t="shared" si="1"/>
        <v>0</v>
      </c>
    </row>
    <row r="72" spans="2:10" x14ac:dyDescent="0.2">
      <c r="B72" s="28" t="s">
        <v>70</v>
      </c>
      <c r="C72" s="29"/>
      <c r="D72" s="23"/>
      <c r="E72" s="15">
        <f>+E43+E67+E69</f>
        <v>443855999.99666667</v>
      </c>
      <c r="F72" s="15">
        <f t="shared" ref="F72:H72" si="14">+F43+F67+F69</f>
        <v>14291907.409999995</v>
      </c>
      <c r="G72" s="15">
        <f t="shared" si="14"/>
        <v>458147907.40666664</v>
      </c>
      <c r="H72" s="15">
        <f t="shared" si="14"/>
        <v>154760642.84</v>
      </c>
      <c r="I72" s="15">
        <f t="shared" si="3"/>
        <v>154760642.84</v>
      </c>
      <c r="J72" s="15">
        <f t="shared" si="1"/>
        <v>-303387264.5666666</v>
      </c>
    </row>
    <row r="73" spans="2:10" x14ac:dyDescent="0.2">
      <c r="B73" s="9"/>
      <c r="C73" s="26"/>
      <c r="D73" s="27"/>
      <c r="E73" s="3"/>
      <c r="F73" s="3"/>
      <c r="G73" s="3"/>
      <c r="H73" s="3"/>
      <c r="I73" s="3"/>
      <c r="J73" s="3"/>
    </row>
    <row r="74" spans="2:10" x14ac:dyDescent="0.2">
      <c r="B74" s="2"/>
      <c r="C74" s="22" t="s">
        <v>71</v>
      </c>
      <c r="D74" s="23"/>
      <c r="E74" s="3"/>
      <c r="F74" s="3"/>
      <c r="G74" s="3"/>
      <c r="H74" s="3"/>
      <c r="I74" s="3"/>
      <c r="J74" s="3"/>
    </row>
    <row r="75" spans="2:10" x14ac:dyDescent="0.2">
      <c r="B75" s="2"/>
      <c r="C75" s="20" t="s">
        <v>72</v>
      </c>
      <c r="D75" s="21"/>
      <c r="E75" s="3"/>
      <c r="F75" s="3"/>
      <c r="G75" s="3"/>
      <c r="H75" s="3"/>
      <c r="I75" s="3"/>
      <c r="J75" s="3"/>
    </row>
    <row r="76" spans="2:10" x14ac:dyDescent="0.2">
      <c r="B76" s="2"/>
      <c r="C76" s="20" t="s">
        <v>73</v>
      </c>
      <c r="D76" s="21"/>
      <c r="E76" s="3"/>
      <c r="F76" s="3"/>
      <c r="G76" s="3"/>
      <c r="H76" s="3"/>
      <c r="I76" s="3"/>
      <c r="J76" s="3"/>
    </row>
    <row r="77" spans="2:10" x14ac:dyDescent="0.2">
      <c r="B77" s="2"/>
      <c r="C77" s="22" t="s">
        <v>74</v>
      </c>
      <c r="D77" s="23"/>
      <c r="E77" s="3"/>
      <c r="F77" s="3"/>
      <c r="G77" s="3"/>
      <c r="H77" s="3"/>
      <c r="I77" s="3"/>
      <c r="J77" s="3"/>
    </row>
    <row r="78" spans="2:10" ht="13.5" thickBot="1" x14ac:dyDescent="0.25">
      <c r="B78" s="17"/>
      <c r="C78" s="24"/>
      <c r="D78" s="25"/>
      <c r="E78" s="18"/>
      <c r="F78" s="18"/>
      <c r="G78" s="18"/>
      <c r="H78" s="18"/>
      <c r="I78" s="18"/>
      <c r="J78" s="18"/>
    </row>
    <row r="94" spans="2:10" x14ac:dyDescent="0.2">
      <c r="B94" s="19" t="s">
        <v>75</v>
      </c>
      <c r="C94" s="19"/>
      <c r="D94" s="19"/>
      <c r="E94" s="19" t="s">
        <v>76</v>
      </c>
      <c r="F94" s="19"/>
      <c r="G94" s="19"/>
      <c r="I94" s="19" t="s">
        <v>77</v>
      </c>
      <c r="J94" s="19"/>
    </row>
    <row r="95" spans="2:10" x14ac:dyDescent="0.2">
      <c r="B95" s="19" t="s">
        <v>78</v>
      </c>
      <c r="C95" s="19"/>
      <c r="D95" s="19"/>
      <c r="E95" s="19" t="s">
        <v>79</v>
      </c>
      <c r="F95" s="19"/>
      <c r="G95" s="19"/>
      <c r="I95" s="19" t="s">
        <v>80</v>
      </c>
      <c r="J95" s="19"/>
    </row>
  </sheetData>
  <mergeCells count="55"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C61:D61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47:D47"/>
    <mergeCell ref="C56:D56"/>
    <mergeCell ref="C75:D75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3:D73"/>
    <mergeCell ref="C74:D74"/>
    <mergeCell ref="B95:D95"/>
    <mergeCell ref="E95:G95"/>
    <mergeCell ref="I95:J95"/>
    <mergeCell ref="C76:D76"/>
    <mergeCell ref="C77:D77"/>
    <mergeCell ref="C78:D78"/>
    <mergeCell ref="B94:D94"/>
    <mergeCell ref="E94:G94"/>
    <mergeCell ref="I94:J94"/>
  </mergeCells>
  <pageMargins left="0.59055118110236227" right="0.39370078740157483" top="1.9291338582677167" bottom="0.94488188976377963" header="0.31496062992125984" footer="0.31496062992125984"/>
  <pageSetup scale="62" fitToHeight="0" orientation="portrait" r:id="rId1"/>
  <headerFooter>
    <oddHeader>&amp;C&amp;G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EAI-LDF (1)</vt:lpstr>
      <vt:lpstr>'EAI-LDF (1)'!Área_de_impresión</vt:lpstr>
      <vt:lpstr>'EAI-LDF (1)'!Títulos_a_imprimir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2017-04-27T22:53:39Z</cp:lastPrinted>
  <dcterms:created xsi:type="dcterms:W3CDTF">2017-04-25T22:20:45Z</dcterms:created>
  <dcterms:modified xsi:type="dcterms:W3CDTF">2017-04-27T22:53:43Z</dcterms:modified>
</cp:coreProperties>
</file>